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covorodceva\Desktop\Закупки\Планы закупок\"/>
    </mc:Choice>
  </mc:AlternateContent>
  <xr:revisionPtr revIDLastSave="0" documentId="13_ncr:1_{080B2B87-55DE-4CDB-BA3D-5ED0730081A4}" xr6:coauthVersionLast="45" xr6:coauthVersionMax="45" xr10:uidLastSave="{00000000-0000-0000-0000-000000000000}"/>
  <bookViews>
    <workbookView xWindow="-120" yWindow="-120" windowWidth="29040" windowHeight="15840" xr2:uid="{00000000-000D-0000-FFFF-FFFF00000000}"/>
  </bookViews>
  <sheets>
    <sheet name="План" sheetId="4" r:id="rId1"/>
    <sheet name="СМП" sheetId="2" r:id="rId2"/>
  </sheets>
  <definedNames>
    <definedName name="_xlnm.Print_Titles" localSheetId="0">План!$18:$21</definedName>
    <definedName name="_xlnm.Print_Area" localSheetId="1">СМП!$A$1:$R$30</definedName>
  </definedNames>
  <calcPr calcId="191029"/>
</workbook>
</file>

<file path=xl/calcChain.xml><?xml version="1.0" encoding="utf-8"?>
<calcChain xmlns="http://schemas.openxmlformats.org/spreadsheetml/2006/main">
  <c r="Q26" i="2" l="1"/>
  <c r="N26" i="2"/>
  <c r="O26" i="2"/>
  <c r="P26" i="2"/>
  <c r="C26" i="2"/>
  <c r="D26" i="2"/>
  <c r="E26" i="2"/>
  <c r="F26" i="2"/>
  <c r="G26" i="2"/>
  <c r="H26" i="2"/>
  <c r="I26" i="2"/>
  <c r="J26" i="2"/>
  <c r="K26" i="2"/>
  <c r="L26" i="2"/>
  <c r="B26" i="2"/>
  <c r="K85" i="4"/>
  <c r="M74" i="4"/>
  <c r="M26" i="2" s="1"/>
  <c r="L86" i="4" l="1"/>
  <c r="K84" i="4"/>
  <c r="Q24" i="2" l="1"/>
  <c r="C24" i="2"/>
  <c r="D24" i="2"/>
  <c r="E24" i="2"/>
  <c r="F24" i="2"/>
  <c r="G24" i="2"/>
  <c r="H24" i="2"/>
  <c r="I24" i="2"/>
  <c r="J24" i="2"/>
  <c r="K24" i="2"/>
  <c r="L24" i="2"/>
  <c r="N24" i="2"/>
  <c r="O24" i="2"/>
  <c r="P24" i="2"/>
  <c r="B24" i="2"/>
  <c r="L69" i="4"/>
  <c r="M69" i="4" l="1"/>
  <c r="L84" i="4"/>
  <c r="D22" i="2"/>
  <c r="C27" i="2"/>
  <c r="D27" i="2"/>
  <c r="E27" i="2"/>
  <c r="F27" i="2"/>
  <c r="G27" i="2"/>
  <c r="H27" i="2"/>
  <c r="I27" i="2"/>
  <c r="J27" i="2"/>
  <c r="N27" i="2"/>
  <c r="O27" i="2"/>
  <c r="P27" i="2"/>
  <c r="Q27" i="2"/>
  <c r="B27" i="2"/>
  <c r="C25" i="2"/>
  <c r="D25" i="2"/>
  <c r="E25" i="2"/>
  <c r="F25" i="2"/>
  <c r="G25" i="2"/>
  <c r="H25" i="2"/>
  <c r="I25" i="2"/>
  <c r="J25" i="2"/>
  <c r="L25" i="2"/>
  <c r="N25" i="2"/>
  <c r="O25" i="2"/>
  <c r="P25" i="2"/>
  <c r="Q25" i="2"/>
  <c r="B25" i="2"/>
  <c r="C22" i="2"/>
  <c r="E22" i="2"/>
  <c r="F22" i="2"/>
  <c r="G22" i="2"/>
  <c r="H22" i="2"/>
  <c r="I22" i="2"/>
  <c r="J22" i="2"/>
  <c r="L22" i="2"/>
  <c r="N22" i="2"/>
  <c r="O22" i="2"/>
  <c r="P22" i="2"/>
  <c r="Q22" i="2"/>
  <c r="B22" i="2"/>
  <c r="C20" i="2"/>
  <c r="D20" i="2"/>
  <c r="E20" i="2"/>
  <c r="F20" i="2"/>
  <c r="G20" i="2"/>
  <c r="H20" i="2"/>
  <c r="I20" i="2"/>
  <c r="J20" i="2"/>
  <c r="K20" i="2"/>
  <c r="N20" i="2"/>
  <c r="O20" i="2"/>
  <c r="P20" i="2"/>
  <c r="Q20" i="2"/>
  <c r="B20" i="2"/>
  <c r="M84" i="4" l="1"/>
  <c r="M24" i="2"/>
  <c r="L58" i="4"/>
  <c r="M62" i="4" l="1"/>
  <c r="L63" i="4"/>
  <c r="L59" i="4" l="1"/>
  <c r="L19" i="2" s="1"/>
  <c r="L57" i="4"/>
  <c r="L89" i="4" s="1"/>
  <c r="L50" i="4"/>
  <c r="E18" i="2"/>
  <c r="F18" i="2"/>
  <c r="G18" i="2"/>
  <c r="H18" i="2"/>
  <c r="I18" i="2"/>
  <c r="J18" i="2"/>
  <c r="K18" i="2"/>
  <c r="N18" i="2"/>
  <c r="O18" i="2"/>
  <c r="P18" i="2"/>
  <c r="Q18" i="2"/>
  <c r="C23" i="2"/>
  <c r="D23" i="2"/>
  <c r="E23" i="2"/>
  <c r="F23" i="2"/>
  <c r="G23" i="2"/>
  <c r="H23" i="2"/>
  <c r="I23" i="2"/>
  <c r="J23" i="2"/>
  <c r="N23" i="2"/>
  <c r="O23" i="2"/>
  <c r="P23" i="2"/>
  <c r="Q23" i="2"/>
  <c r="B23" i="2"/>
  <c r="C19" i="2"/>
  <c r="D19" i="2"/>
  <c r="E19" i="2"/>
  <c r="F19" i="2"/>
  <c r="G19" i="2"/>
  <c r="H19" i="2"/>
  <c r="I19" i="2"/>
  <c r="J19" i="2"/>
  <c r="K19" i="2"/>
  <c r="M19" i="2"/>
  <c r="N19" i="2"/>
  <c r="O19" i="2"/>
  <c r="P19" i="2"/>
  <c r="Q19" i="2"/>
  <c r="B19" i="2"/>
  <c r="C17" i="2"/>
  <c r="D17" i="2"/>
  <c r="E17" i="2"/>
  <c r="F17" i="2"/>
  <c r="G17" i="2"/>
  <c r="H17" i="2"/>
  <c r="I17" i="2"/>
  <c r="J17" i="2"/>
  <c r="K17" i="2"/>
  <c r="N17" i="2"/>
  <c r="O17" i="2"/>
  <c r="P17" i="2"/>
  <c r="Q17" i="2"/>
  <c r="B17" i="2"/>
  <c r="D15" i="2"/>
  <c r="K89" i="4"/>
  <c r="L90" i="4"/>
  <c r="M90" i="4"/>
  <c r="K90" i="4"/>
  <c r="L46" i="4"/>
  <c r="L44" i="4"/>
  <c r="M44" i="4" s="1"/>
  <c r="L45" i="4"/>
  <c r="M45" i="4" s="1"/>
  <c r="L51" i="4"/>
  <c r="L25" i="4"/>
  <c r="M25" i="4" s="1"/>
  <c r="M40" i="4" s="1"/>
  <c r="C15" i="2"/>
  <c r="E15" i="2"/>
  <c r="F15" i="2"/>
  <c r="G15" i="2"/>
  <c r="H15" i="2"/>
  <c r="I15" i="2"/>
  <c r="J15" i="2"/>
  <c r="K15" i="2"/>
  <c r="L15" i="2"/>
  <c r="M15" i="2"/>
  <c r="N15" i="2"/>
  <c r="O15" i="2"/>
  <c r="P15" i="2"/>
  <c r="Q15" i="2"/>
  <c r="B15" i="2"/>
  <c r="L23" i="4"/>
  <c r="L40" i="4" s="1"/>
  <c r="K36" i="4"/>
  <c r="K40" i="4" s="1"/>
  <c r="K73" i="4"/>
  <c r="K88" i="4" s="1"/>
  <c r="K76" i="4"/>
  <c r="M70" i="4"/>
  <c r="M25" i="2" s="1"/>
  <c r="K64" i="4"/>
  <c r="M64" i="4"/>
  <c r="M22" i="2" s="1"/>
  <c r="M72" i="4"/>
  <c r="M71" i="4"/>
  <c r="M67" i="4"/>
  <c r="M66" i="4"/>
  <c r="M56" i="4"/>
  <c r="M47" i="4"/>
  <c r="K30" i="2"/>
  <c r="B21" i="2"/>
  <c r="C21" i="2"/>
  <c r="D21" i="2"/>
  <c r="E21" i="2"/>
  <c r="F21" i="2"/>
  <c r="G21" i="2"/>
  <c r="H21" i="2"/>
  <c r="I21" i="2"/>
  <c r="J21" i="2"/>
  <c r="N21" i="2"/>
  <c r="O21" i="2"/>
  <c r="P21" i="2"/>
  <c r="Q21" i="2"/>
  <c r="C18" i="2"/>
  <c r="D18" i="2"/>
  <c r="B18" i="2"/>
  <c r="L43" i="4"/>
  <c r="L60" i="4"/>
  <c r="K21" i="2"/>
  <c r="L21" i="2"/>
  <c r="M51" i="4"/>
  <c r="M17" i="2" s="1"/>
  <c r="K23" i="2"/>
  <c r="K29" i="2" s="1"/>
  <c r="L85" i="4" l="1"/>
  <c r="K78" i="4"/>
  <c r="K94" i="4"/>
  <c r="N94" i="4" s="1"/>
  <c r="K86" i="4"/>
  <c r="K22" i="2"/>
  <c r="L18" i="2"/>
  <c r="K25" i="2"/>
  <c r="L76" i="4"/>
  <c r="K83" i="4"/>
  <c r="K27" i="2"/>
  <c r="L73" i="4"/>
  <c r="L88" i="4" s="1"/>
  <c r="L17" i="2"/>
  <c r="M86" i="4"/>
  <c r="M60" i="4"/>
  <c r="L20" i="2"/>
  <c r="M63" i="4"/>
  <c r="M21" i="2" s="1"/>
  <c r="M43" i="4"/>
  <c r="M18" i="2" s="1"/>
  <c r="L23" i="2"/>
  <c r="L29" i="2" s="1"/>
  <c r="P6" i="2"/>
  <c r="K87" i="4"/>
  <c r="J83" i="4" s="1"/>
  <c r="M50" i="4"/>
  <c r="M57" i="4"/>
  <c r="M89" i="4" s="1"/>
  <c r="L87" i="4" l="1"/>
  <c r="K28" i="2"/>
  <c r="M73" i="4"/>
  <c r="M76" i="4"/>
  <c r="M27" i="2" s="1"/>
  <c r="L27" i="2"/>
  <c r="L78" i="4"/>
  <c r="L94" i="4"/>
  <c r="L83" i="4"/>
  <c r="L28" i="2"/>
  <c r="P7" i="2" s="1"/>
  <c r="M20" i="2"/>
  <c r="M68" i="4"/>
  <c r="M85" i="4" s="1"/>
  <c r="M88" i="4" l="1"/>
  <c r="M87" i="4" s="1"/>
  <c r="P8" i="2"/>
  <c r="O94" i="4"/>
  <c r="L96" i="4"/>
  <c r="O96" i="4" s="1"/>
  <c r="M83" i="4"/>
  <c r="M94" i="4"/>
  <c r="M96" i="4" s="1"/>
  <c r="M78" i="4"/>
  <c r="N83" i="4"/>
  <c r="N88" i="4"/>
  <c r="N86" i="4"/>
  <c r="N92" i="4"/>
  <c r="N91" i="4"/>
  <c r="N85" i="4"/>
  <c r="N90" i="4"/>
  <c r="N84" i="4"/>
  <c r="N89" i="4"/>
  <c r="N87" i="4"/>
  <c r="M23" i="2"/>
  <c r="M28" i="2" l="1"/>
  <c r="M29" i="2"/>
  <c r="P96" i="4"/>
  <c r="P94" i="4"/>
</calcChain>
</file>

<file path=xl/sharedStrings.xml><?xml version="1.0" encoding="utf-8"?>
<sst xmlns="http://schemas.openxmlformats.org/spreadsheetml/2006/main" count="732" uniqueCount="290">
  <si>
    <t>Утверждаю :</t>
  </si>
  <si>
    <r>
      <t xml:space="preserve">    </t>
    </r>
    <r>
      <rPr>
        <sz val="14"/>
        <color indexed="8"/>
        <rFont val="Times New Roman"/>
        <family val="1"/>
        <charset val="204"/>
      </rPr>
      <t>м.п.</t>
    </r>
  </si>
  <si>
    <t>ПЛАН ЗАКУПОК</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</si>
  <si>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</si>
  <si>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</si>
  <si>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</si>
  <si>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</si>
  <si>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</si>
  <si>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</si>
  <si>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</si>
  <si>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</si>
  <si>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ОКВЭД</t>
  </si>
  <si>
    <t>Предмет договора</t>
  </si>
  <si>
    <t>Условия договора</t>
  </si>
  <si>
    <t>Минимально необходимые требования, предъявляемые к закупаемым товарам (работам, услугам)</t>
  </si>
  <si>
    <t>Единица измерения</t>
  </si>
  <si>
    <t>Сведе-ния о кол-ве (объеме)</t>
  </si>
  <si>
    <t>Регион поставки товаров (выполнения работ, оказания услуг)</t>
  </si>
  <si>
    <t>График осуществления процедур закупки</t>
  </si>
  <si>
    <t>Способ закупки</t>
  </si>
  <si>
    <t>Закупка в элект-ронной форме</t>
  </si>
  <si>
    <t>код по ОКЕИ</t>
  </si>
  <si>
    <t>код по ОКАТО</t>
  </si>
  <si>
    <t>Плановая дата или период разме-щения изве-щения о закупке (месяц, год) </t>
  </si>
  <si>
    <t>Срок исполне-ния договора (месяц, год) </t>
  </si>
  <si>
    <t>да/нет</t>
  </si>
  <si>
    <t>нет</t>
  </si>
  <si>
    <t> нет</t>
  </si>
  <si>
    <t>81.29.1</t>
  </si>
  <si>
    <t>81.29.11.000</t>
  </si>
  <si>
    <t>Возмездное оказание медицинских услуг работникам предприятия</t>
  </si>
  <si>
    <t>человек</t>
  </si>
  <si>
    <t>литр</t>
  </si>
  <si>
    <t>78250855000 </t>
  </si>
  <si>
    <t>68.20.2</t>
  </si>
  <si>
    <t>68.20.12.000</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</si>
  <si>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</si>
  <si>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Код по ОКВЭД2</t>
  </si>
  <si>
    <t>Код по ОКПД2</t>
  </si>
  <si>
    <t>Заказчик</t>
  </si>
  <si>
    <t>Ед.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</si>
  <si>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</si>
  <si>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</si>
  <si>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</si>
  <si>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наименование</t>
  </si>
  <si>
    <t>планируемая дата или период размещения извещения о закупке(месяц, год)</t>
  </si>
  <si>
    <t>да (нет)</t>
  </si>
  <si>
    <t>Участие субъектов малого и среднего предпринимательства в закупках</t>
  </si>
  <si>
    <t>условная единица</t>
  </si>
  <si>
    <t>кв. метр</t>
  </si>
  <si>
    <t>наиме-нование</t>
  </si>
  <si>
    <t>Предлагаемая цена договора должна соответствовать количеству и цене за единицу товара. Поставка спец. жиров осуществляется ежедневно в упаковках по 0,5 литра</t>
  </si>
  <si>
    <t>46.71.2</t>
  </si>
  <si>
    <t>Поставка спец.одежды по предварительной заявке в течение 5 дней. Качество товара гарантировано.</t>
  </si>
  <si>
    <t>(дата утверждения)</t>
  </si>
  <si>
    <t>Сведения о началь-ной (макси-мальной) цене договора (цене лота), руб.</t>
  </si>
  <si>
    <t xml:space="preserve">Закупка топлива через автоматизированные заправочные станции (АЗС) по смарт-картам </t>
  </si>
  <si>
    <t>№ п/п</t>
  </si>
  <si>
    <t>срок исполнения договора (месяц, год)</t>
  </si>
  <si>
    <t>Минимально необходимые требования, предъявля-емые к закупаемым товарам,работам,услугам</t>
  </si>
  <si>
    <t>г. Ярославль</t>
  </si>
  <si>
    <t>78401360000 </t>
  </si>
  <si>
    <t>товаров, работ, услуг для производственных нужд АО " Скоково"</t>
  </si>
  <si>
    <t>ao-skokovo@yandex.ru</t>
  </si>
  <si>
    <t>Закупка у единствен-ного поставщика</t>
  </si>
  <si>
    <t>г.Ярославль, пр.Толбухина, д.68, 150040</t>
  </si>
  <si>
    <t>Нежилые помещения 1 этажа, по указанному адресу г.Ярославль, пр.Толбухина, д.68</t>
  </si>
  <si>
    <t xml:space="preserve">Доставка на полигон автоцистерной объемом не более 30 м3, слив в наземный резервуар </t>
  </si>
  <si>
    <t>Закупка дизельного топлива с доставкой на полигон ТКО</t>
  </si>
  <si>
    <t>45.32.1</t>
  </si>
  <si>
    <t>Приобретение спец. жиров (молоко, кисло- молочные продукты) для работников полигона ТКО</t>
  </si>
  <si>
    <t>Акционерное общество "Скоково"</t>
  </si>
  <si>
    <t>Дератизация территории полигона-25000 м2, дератизация и дезинсекция помещений - 540,6 м2; периодичность работ - 1 раз в месяц</t>
  </si>
  <si>
    <t>Предлагаемая цена договора должна соответствовать количеству и цене за единицу товара.</t>
  </si>
  <si>
    <t>78250855000  </t>
  </si>
  <si>
    <t>Поставка масел и технических жидкостей</t>
  </si>
  <si>
    <t>конкурс</t>
  </si>
  <si>
    <t>46.71.9</t>
  </si>
  <si>
    <t>Поставка фильтров для автомобилей и дорожной техники</t>
  </si>
  <si>
    <t xml:space="preserve">Закупка спец. одежды (костюмы х/б, куртки и брюки утепленные, обувь и т.п.) </t>
  </si>
  <si>
    <t>Услуги по профилактической дезинсекции и дератизации помещений и территории на полигоне ТКО</t>
  </si>
  <si>
    <t>86.2</t>
  </si>
  <si>
    <t>47.71</t>
  </si>
  <si>
    <t>46.33.1</t>
  </si>
  <si>
    <t>47.30.11</t>
  </si>
  <si>
    <t xml:space="preserve">Закупка топлива по топливным картам:
- дизтопливо, 
- бензин
</t>
  </si>
  <si>
    <t>да</t>
  </si>
  <si>
    <t>ед. пост.</t>
  </si>
  <si>
    <t>запрос предложений</t>
  </si>
  <si>
    <t xml:space="preserve">Поставка запчастей для автомобилей </t>
  </si>
  <si>
    <t>итого:</t>
  </si>
  <si>
    <t>штука</t>
  </si>
  <si>
    <t>Запрос предложений</t>
  </si>
  <si>
    <t>май
2022 г.</t>
  </si>
  <si>
    <t>Заместитель генерального директора по развитию</t>
  </si>
  <si>
    <t>А.М. Наумкин</t>
  </si>
  <si>
    <t>ед. поставщик конкур. проц. не состоялась</t>
  </si>
  <si>
    <t>Конкурс</t>
  </si>
  <si>
    <t>ед. пост. пункт 24.3 (нет заявок.)</t>
  </si>
  <si>
    <t>Аукцион</t>
  </si>
  <si>
    <t>декабрь 2022 г.</t>
  </si>
  <si>
    <t>февраль 2022г.</t>
  </si>
  <si>
    <t>март 2023г.</t>
  </si>
  <si>
    <t>апрель
2022 г.</t>
  </si>
  <si>
    <t>июнь
2023 г.</t>
  </si>
  <si>
    <t>октябрь
2022 г.</t>
  </si>
  <si>
    <t>декабрь
2023 г.</t>
  </si>
  <si>
    <t>декабрь 2023 г</t>
  </si>
  <si>
    <t>октябрь 2023г.</t>
  </si>
  <si>
    <t>июнь
2022г.</t>
  </si>
  <si>
    <t>СМСП</t>
  </si>
  <si>
    <t>аукцион</t>
  </si>
  <si>
    <t>Оплата долгосрочного периода</t>
  </si>
  <si>
    <t>2022 г</t>
  </si>
  <si>
    <t>2023 г.</t>
  </si>
  <si>
    <t>Закупка не учитывается в соответствии с п.7 ПП РФ от 11.12.2014 № 1352 ("Нет" или буква перечня исключений: "а", "б", "в"...)</t>
  </si>
  <si>
    <t>Поставка радиаторов системы охлаждения двигателя бульдозера Komatsu D65EX-16</t>
  </si>
  <si>
    <t>19.20.29</t>
  </si>
  <si>
    <t>Участниками закупки могут быть только субъекты малого и среднего предпринимательства да/нет</t>
  </si>
  <si>
    <t>28.29.13</t>
  </si>
  <si>
    <t>29.32.30</t>
  </si>
  <si>
    <t xml:space="preserve">Срок поставки товара - не более 5 суток с момента подачи заявки. Запчасти должны быть новые без восстановительных работ и ремонта. </t>
  </si>
  <si>
    <t xml:space="preserve">Срок поставки товара - не более 5 суток с момента подачи заявки. Радиаторы должны быть новые без восстановительных работ и ремонта. </t>
  </si>
  <si>
    <t xml:space="preserve">Срок поставки товара - не более 5 суток с момента подачи заявки. Запчасти и агрегаты должны быть новые без восстановительных работ и ремонта. </t>
  </si>
  <si>
    <t>Аренда офиса с компенсацией коммунальных услуг по адресу: г.Ярославль пр. Толбухина, д.68</t>
  </si>
  <si>
    <t>"л"</t>
  </si>
  <si>
    <t xml:space="preserve"> ед. пост п. 24.2.26 (аренда офиса)</t>
  </si>
  <si>
    <t xml:space="preserve"> ед. пост. п. 24.2.32 (юруслуги)</t>
  </si>
  <si>
    <t>г.Ярославль</t>
  </si>
  <si>
    <t>ОКПД</t>
  </si>
  <si>
    <t>10.51.11
10.51.52</t>
  </si>
  <si>
    <t>19.20.21.100
19.20.21.300
47.30.10.000</t>
  </si>
  <si>
    <t xml:space="preserve">19.20.21.300
</t>
  </si>
  <si>
    <t>Условия исполнения договора должны соответствовать требованиям и условиям заказчика, установленным в документации о проведении закупки</t>
  </si>
  <si>
    <t>1квартал</t>
  </si>
  <si>
    <t>2 квартал</t>
  </si>
  <si>
    <t>3 квартал</t>
  </si>
  <si>
    <t>4 квартал</t>
  </si>
  <si>
    <t>74.90.5</t>
  </si>
  <si>
    <t>74.90.13.000</t>
  </si>
  <si>
    <t>71.20.1</t>
  </si>
  <si>
    <t>71.20.11.190</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</si>
  <si>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 </t>
  </si>
  <si>
    <t>руб.</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</si>
  <si>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</si>
  <si>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</si>
  <si>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</si>
  <si>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</si>
  <si>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</si>
  <si>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t>
  </si>
  <si>
    <t>АО "Скоково"</t>
  </si>
  <si>
    <t>ИТОГО</t>
  </si>
  <si>
    <t>Зак. в электронной форме</t>
  </si>
  <si>
    <t>март 
2023 г.</t>
  </si>
  <si>
    <t>Амбулаторно-поликлиническое обслуживание сотрудников.</t>
  </si>
  <si>
    <t>2022 г.</t>
  </si>
  <si>
    <t>март 
2023   г.</t>
  </si>
  <si>
    <t>март 
2022г.</t>
  </si>
  <si>
    <t>Проведение лабораторных исследований за  состоянием и загрязнением окружающей среды на территории полигона ТБО, и в пределах его воздействия на окружающую среду во 2, 3 и 4 кварталах 2022 г. и 1 квартале 2023 г.</t>
  </si>
  <si>
    <t>8(4852)59-43-82</t>
  </si>
  <si>
    <t>46.73.6</t>
  </si>
  <si>
    <t>43.12.12.000</t>
  </si>
  <si>
    <t xml:space="preserve">Закупка грунта для технологических целей </t>
  </si>
  <si>
    <t>Поставляемый грунт должен быть рыхлой консистенции, не должен содержать крупногабаритных включений металла, древесины, резины.</t>
  </si>
  <si>
    <t> 168</t>
  </si>
  <si>
    <t>тонн</t>
  </si>
  <si>
    <t>Оказание услуг по проведению предрейсовых и послерейсовых медицинских осмотров водителей транспортных средств АО "Скоково"</t>
  </si>
  <si>
    <t>Ежедневное проведение предрейсовых и послерейсовых медицинских осмотров водителей транспортных средств, включая выходные и праздничные дни</t>
  </si>
  <si>
    <t>июнь
2022 г.</t>
  </si>
  <si>
    <t>не опре-делено</t>
  </si>
  <si>
    <t>январь 
2023 г.</t>
  </si>
  <si>
    <t>декабрь 2023 г.</t>
  </si>
  <si>
    <t>2024 г.</t>
  </si>
  <si>
    <t>июль
2023 г.</t>
  </si>
  <si>
    <t>август 2024 г.</t>
  </si>
  <si>
    <t>апрель
2023 г.</t>
  </si>
  <si>
    <t>Оценка риска здоровью населения от воздействия химических веществ в атмосферном воздухе от источников полигона ТКО  АО "Скоково"</t>
  </si>
  <si>
    <t>Проведение лабораторных исследований за  состоянием и загрязнением окружающей среды на территории полигона ТКО, расположенного по адресу Ярославская область, Ярославский район, д. Скоково и в пределах его воздействия на окружающую среду в 2, 3 и 4 кварталы 2023 году и 1 квартале 2024 года</t>
  </si>
  <si>
    <t>Услуги по сопровождению баз данных  "Техэксперт. Экология премиум" 2,3 и 4 кварталы 2023 г. и 1 квартал 2024 г.</t>
  </si>
  <si>
    <t>Подключение интеграции весового  контроля  на полигоне ТКО АО "Скоково" с инсталляцией и базовой настройкой общего и специального программного обеспечения</t>
  </si>
  <si>
    <t>Закупка и доставка реагентов для станции фильтрации полигона ТКО "Скоково"</t>
  </si>
  <si>
    <t>Разработка технической документации по обработке и утилизации отходов</t>
  </si>
  <si>
    <t>Оказание услуг по отбору проб и  по проведению лабораторных исследований  сточной неочищенной и очищенной воды для нужд полигона ТКО АО "Скоково"</t>
  </si>
  <si>
    <t>Согласно документации к закупочной процедуре</t>
  </si>
  <si>
    <t xml:space="preserve">Выполнение комплекса работ по получению расчетов и справок о фоновых концентрациях химических веществ, гидрохимических и гидрологических характеристик водного объекта, используемого полигоном ТКО АО "Скоково"  </t>
  </si>
  <si>
    <t>Инструментальный контроль выбросов загрязняющих веществ по плану-графику производственного экологического контроля источников выбросов полигона ТКО АО "Скоково"</t>
  </si>
  <si>
    <t>июнь 
2024 г.</t>
  </si>
  <si>
    <t>Обязательное страхование автогражданской ответственности</t>
  </si>
  <si>
    <t>Поставка запчастей для специализированного транспорта</t>
  </si>
  <si>
    <t>май
2023 г.</t>
  </si>
  <si>
    <t>69.10</t>
  </si>
  <si>
    <t>69.10.12.000</t>
  </si>
  <si>
    <t>Оказание юридических услуг по корректировке НДС</t>
  </si>
  <si>
    <t>Представление интересов одной стороны против другой стороны в судах и налоговых органах</t>
  </si>
  <si>
    <t>январь 
2022 г.</t>
  </si>
  <si>
    <t>декабрь 2024 г.</t>
  </si>
  <si>
    <t>март
2022 г.</t>
  </si>
  <si>
    <t>апрель 2023 г.</t>
  </si>
  <si>
    <t>июнь 
2023 г.</t>
  </si>
  <si>
    <t>июль
2022 г.</t>
  </si>
  <si>
    <t>август 2023 г.</t>
  </si>
  <si>
    <t>45.20.2</t>
  </si>
  <si>
    <t>45.20.21.000</t>
  </si>
  <si>
    <t>Проведение работ по техническому обслуживанию автобуса ПАЗ 320405</t>
  </si>
  <si>
    <t>Техническое обслуживание и ремонт необходимо производить согласно Положения о ТО и ремонте автомобильного транспорта</t>
  </si>
  <si>
    <t xml:space="preserve">
21 000
16 500</t>
  </si>
  <si>
    <t>октябрь
2022 г</t>
  </si>
  <si>
    <t>37.00</t>
  </si>
  <si>
    <t>43.22.11.150</t>
  </si>
  <si>
    <t>Строительство объекта: «Наружные сети напорного водоотведения в две ветки этап №3 по адресу: Ярославский район, Некрасовский с.о., в районе д. Скоково, полигон ТКО «Скоково»</t>
  </si>
  <si>
    <t>декабрь
2022 г.</t>
  </si>
  <si>
    <t>37.0011.130</t>
  </si>
  <si>
    <t>Услуги по технологическому присоединению к централизованным сетям водоотведения АО «Ярославльводоканал»</t>
  </si>
  <si>
    <t>2022 год</t>
  </si>
  <si>
    <t>Разработка проекта санитарно-защитной зоны полигона ТКО АО "Скоково"</t>
  </si>
  <si>
    <t>Ярославская обл., Яросла-вский район, Некрасовское С.П.</t>
  </si>
  <si>
    <t>Разработка, сопровождение и согласование экологической документации с получением комплексного экологического разрешения для полигона ТКО АО "Скоково"</t>
  </si>
  <si>
    <t xml:space="preserve"> ед. поставщик п. 24.2.1 (максимальный размер 600 000 руб)</t>
  </si>
  <si>
    <t>СМСП 2022+2023</t>
  </si>
  <si>
    <t>март 
2024 г.</t>
  </si>
  <si>
    <t>март
2024 г.</t>
  </si>
  <si>
    <t>июль 
2023 г.</t>
  </si>
  <si>
    <t>июнь
2024 г.</t>
  </si>
  <si>
    <t>август
2024 г.</t>
  </si>
  <si>
    <t>июль
2024 г.</t>
  </si>
  <si>
    <t>сентябрь
2024 г.</t>
  </si>
  <si>
    <t>декабрь 2024 г</t>
  </si>
  <si>
    <t>май
2024 г.</t>
  </si>
  <si>
    <t>декабрь
2024 г.</t>
  </si>
  <si>
    <t>октябрь 2024 г.</t>
  </si>
  <si>
    <t>октябрь 2023 г.</t>
  </si>
  <si>
    <t>апрель 
2023 г.</t>
  </si>
  <si>
    <t>март
 2024 г.</t>
  </si>
  <si>
    <t>февраль
2023 г.</t>
  </si>
  <si>
    <t>январь
2023 г.</t>
  </si>
  <si>
    <t>сентябрь
2023 г.</t>
  </si>
  <si>
    <t>октябрь
2023 г.</t>
  </si>
  <si>
    <t>сентябрь
2023 г</t>
  </si>
  <si>
    <t>февраль        2023 г.</t>
  </si>
  <si>
    <t>февраль   2023 г.</t>
  </si>
  <si>
    <t>февраль 
2023 г.</t>
  </si>
  <si>
    <t>Запрос предложений в электронной форме</t>
  </si>
  <si>
    <t>65.12</t>
  </si>
  <si>
    <t>65.12.20</t>
  </si>
  <si>
    <t>январь
2024 г.</t>
  </si>
  <si>
    <t>20.59</t>
  </si>
  <si>
    <t>20.59.52.194</t>
  </si>
  <si>
    <t>Запрос предложений в электронной форме участниками которого могут быть только СМСП</t>
  </si>
  <si>
    <t>65.12.1</t>
  </si>
  <si>
    <t>65.12.12</t>
  </si>
  <si>
    <t>Оказание услуг по добровольному медицинскому страхованию работников АО "Скоково"</t>
  </si>
  <si>
    <t>ДМС страхование сотркдников</t>
  </si>
  <si>
    <t>Конкурс в электронной форме участниками которого могут быть только СМСП</t>
  </si>
  <si>
    <t>71.20</t>
  </si>
  <si>
    <t>71.20.11.189</t>
  </si>
  <si>
    <t xml:space="preserve">Юридическое сопровождение комплекса кадастровых работ земельных участков </t>
  </si>
  <si>
    <t/>
  </si>
  <si>
    <t>876</t>
  </si>
  <si>
    <t>Условная единица</t>
  </si>
  <si>
    <t>Юридическое сопровождение комплекса кадастровых работ объектов капитального строительства</t>
  </si>
  <si>
    <t>март
2023 г.</t>
  </si>
  <si>
    <t>Оказание услуг строительного контроля при выполнении работ по строительству объекта: «Наружные сети напорного водоотведения в две ветки этап № 3 по адресу: Ярославский район, Некрасовский с.о., в районе д. Скоково, полигон ТКО «Скоково»</t>
  </si>
  <si>
    <t>Оказание услуг строительного контроля при выполнении работ по строительству</t>
  </si>
  <si>
    <t>Предпроектные работы для разработки проектной документации по реконструкции полигона ТКО «Скоково</t>
  </si>
  <si>
    <t>июнь 2023 г.</t>
  </si>
  <si>
    <t>71.12</t>
  </si>
  <si>
    <t>71.12.12</t>
  </si>
  <si>
    <t>877</t>
  </si>
  <si>
    <t>запрос котировок</t>
  </si>
  <si>
    <t>Выполнение проектных работ по освобождению лесного участка  в выделе 16 квартала 35 Яковлевского участкового лесничества Ярославской области, находящийся к северу от земельного участка с кадастровым номером 76:17:204401:22, расположенного по адресу: Ярославская область, Ярославский район, Некрасовский с/о, в районе д. Скоково, от установленного ограждения (забора), двух зданий промышленного назначения, электрического столба, железобетонной емкости</t>
  </si>
  <si>
    <t>Запрос котировок в электронной форме</t>
  </si>
  <si>
    <t>Условия исполнения договора должны соответствовать требованиям и условиям заказчика, установленным в договоре</t>
  </si>
  <si>
    <t>Запрос котировок в электронной форме участниками которого могут быть только СМСП</t>
  </si>
  <si>
    <t>19.20.21</t>
  </si>
  <si>
    <t>19.20.21.300</t>
  </si>
  <si>
    <t>69.10.12</t>
  </si>
  <si>
    <t>14.12
15.20</t>
  </si>
  <si>
    <t>14.12
15.21</t>
  </si>
  <si>
    <t>86.20.10</t>
  </si>
  <si>
    <t>41.20</t>
  </si>
  <si>
    <t>41.20.40.900</t>
  </si>
  <si>
    <t>Выполнение комплекса ремонтно-восстановительных работ на объекте: «Комплекс по дроблению различных видов отходов»</t>
  </si>
  <si>
    <t>октябрь
2023 г</t>
  </si>
  <si>
    <t>Аукцион в электронной форме участниками которого могут быть только СМСП</t>
  </si>
  <si>
    <t>анулирована</t>
  </si>
  <si>
    <t>в т.ч. анулированы</t>
  </si>
  <si>
    <t>31 августа</t>
  </si>
  <si>
    <t>на 2023 год  (с изменениями на 31.08.2023)</t>
  </si>
  <si>
    <t>_________________К. В. Симонов</t>
  </si>
  <si>
    <t>Генеральный директор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</si>
</sst>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1"/>
      <color theme="1"/>
      <name val="Calibri"/>
      <family val="2"/>
      <charset val="204"/>
      <scheme val="minor"/>
    </font>
    <font>
      <sz val="14"/>
      <color indexed="8"/>
      <name val="Times New Roman"/>
      <family val="1"/>
      <charset val="204"/>
    </font>
    <font>
      <sz val="12"/>
      <name val="Times New Roman"/>
      <family val="1"/>
      <charset val="204"/>
    </font>
    <font>
      <sz val="10"/>
      <name val="Times New Roman"/>
      <family val="1"/>
      <charset val="204"/>
    </font>
    <font>
      <sz val="10"/>
      <name val="Arial"/>
      <family val="2"/>
      <charset val="204"/>
    </font>
    <font>
      <b/>
      <sz val="10"/>
      <name val="Arial"/>
      <family val="2"/>
      <charset val="204"/>
    </font>
    <font>
      <sz val="8"/>
      <name val="Times New Roman"/>
      <family val="1"/>
      <charset val="204"/>
    </font>
    <font>
      <sz val="9"/>
      <name val="Times New Roman"/>
      <family val="1"/>
      <charset val="204"/>
    </font>
    <font>
      <u/>
      <sz val="11"/>
      <color theme="10"/>
      <name val="Calibri"/>
      <family val="2"/>
      <charset val="204"/>
    </font>
    <font>
      <sz val="12"/>
      <color theme="1"/>
      <name val="Times New Roman"/>
      <family val="1"/>
      <charset val="204"/>
    </font>
    <font>
      <sz val="14"/>
      <color theme="1"/>
      <name val="Times New Roman"/>
      <family val="1"/>
      <charset val="204"/>
    </font>
    <font>
      <sz val="10"/>
      <color theme="1"/>
      <name val="Times New Roman"/>
      <family val="1"/>
      <charset val="204"/>
    </font>
    <font>
      <b/>
      <sz val="10"/>
      <color theme="1"/>
      <name val="Times New Roman"/>
      <family val="1"/>
      <charset val="204"/>
    </font>
    <font>
      <sz val="11"/>
      <color rgb="FF625F5F"/>
      <name val="Arial"/>
      <family val="2"/>
      <charset val="204"/>
    </font>
    <font>
      <b/>
      <sz val="14"/>
      <color theme="1"/>
      <name val="Times New Roman"/>
      <family val="1"/>
      <charset val="204"/>
    </font>
    <font>
      <sz val="9"/>
      <color theme="1"/>
      <name val="Times New Roman"/>
      <family val="1"/>
      <charset val="204"/>
    </font>
    <font>
      <sz val="8"/>
      <color theme="1"/>
      <name val="Times New Roman"/>
      <family val="1"/>
      <charset val="204"/>
    </font>
    <font>
      <sz val="10"/>
      <color theme="1"/>
      <name val="Calibri"/>
      <family val="2"/>
      <charset val="204"/>
      <scheme val="minor"/>
    </font>
    <font>
      <b/>
      <sz val="9"/>
      <color theme="1"/>
      <name val="Times New Roman"/>
      <family val="1"/>
      <charset val="204"/>
    </font>
    <font>
      <sz val="9"/>
      <color theme="1"/>
      <name val="Calibri"/>
      <family val="2"/>
      <charset val="204"/>
      <scheme val="minor"/>
    </font>
    <font>
      <b/>
      <sz val="12"/>
      <color theme="1"/>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medium">
        <color rgb="FF000000"/>
      </right>
      <top style="thin">
        <color rgb="FF000000"/>
      </top>
      <bottom/>
      <diagonal/>
    </border>
    <border>
      <left style="thin">
        <color indexed="64"/>
      </left>
      <right style="thin">
        <color rgb="FF000000"/>
      </right>
      <top style="thin">
        <color indexed="64"/>
      </top>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indexed="64"/>
      </bottom>
      <diagonal/>
    </border>
    <border>
      <left style="thin">
        <color rgb="FF000000"/>
      </left>
      <right/>
      <top style="medium">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4">
    <xf numFmtId="0" fontId="0" fillId="0" borderId="0" xfId="0"/>
    <xf numFmtId="0" fontId="9" fillId="0" borderId="0" xfId="0" applyFont="1" applyAlignment="1">
      <alignment vertical="top" wrapText="1"/>
    </xf>
    <xf numFmtId="0" fontId="10" fillId="0" borderId="0" xfId="0" applyFont="1" applyAlignment="1">
      <alignment vertical="top" wrapText="1"/>
    </xf>
    <xf numFmtId="0" fontId="9" fillId="0" borderId="0" xfId="0" applyFont="1" applyBorder="1" applyAlignment="1">
      <alignment vertical="top" wrapText="1"/>
    </xf>
    <xf numFmtId="0" fontId="11" fillId="0" borderId="0" xfId="0" applyFont="1" applyAlignment="1">
      <alignment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9" fillId="0" borderId="0" xfId="0" applyFont="1" applyBorder="1" applyAlignment="1">
      <alignment horizontal="center" vertical="top" wrapText="1"/>
    </xf>
    <xf numFmtId="0" fontId="12" fillId="0" borderId="0" xfId="0" applyFont="1" applyAlignment="1">
      <alignment vertical="top" wrapText="1"/>
    </xf>
    <xf numFmtId="0" fontId="13" fillId="0" borderId="0" xfId="0" applyFont="1" applyAlignment="1">
      <alignment horizontal="left"/>
    </xf>
    <xf numFmtId="0" fontId="11" fillId="0" borderId="0" xfId="0" applyFont="1" applyFill="1" applyAlignment="1">
      <alignment vertical="top" wrapText="1"/>
    </xf>
    <xf numFmtId="0" fontId="9" fillId="0" borderId="0" xfId="0" applyFont="1" applyAlignment="1">
      <alignment horizontal="center" vertical="top" wrapText="1"/>
    </xf>
    <xf numFmtId="0" fontId="11" fillId="0" borderId="0" xfId="0" applyFont="1" applyAlignment="1">
      <alignment horizontal="right" vertical="top" wrapText="1"/>
    </xf>
    <xf numFmtId="0" fontId="9" fillId="0" borderId="0" xfId="0" applyFont="1" applyAlignment="1">
      <alignment wrapText="1"/>
    </xf>
    <xf numFmtId="0" fontId="9" fillId="0" borderId="0" xfId="0" applyFont="1" applyAlignment="1">
      <alignment horizontal="center"/>
    </xf>
    <xf numFmtId="0" fontId="9" fillId="0" borderId="1" xfId="0" applyFont="1" applyBorder="1" applyAlignment="1">
      <alignment wrapText="1"/>
    </xf>
    <xf numFmtId="0" fontId="2" fillId="0" borderId="0" xfId="0" applyFont="1" applyFill="1" applyAlignment="1">
      <alignment horizontal="left" wrapText="1"/>
    </xf>
    <xf numFmtId="0" fontId="11" fillId="0" borderId="2" xfId="0" applyFont="1" applyBorder="1" applyAlignment="1">
      <alignment horizontal="center" vertical="top" wrapText="1"/>
    </xf>
    <xf numFmtId="0" fontId="14" fillId="0" borderId="0" xfId="0" applyFont="1" applyAlignment="1">
      <alignment horizontal="center" vertical="top" wrapText="1"/>
    </xf>
    <xf numFmtId="0" fontId="15" fillId="0" borderId="2" xfId="0" applyFont="1" applyFill="1" applyBorder="1" applyAlignment="1">
      <alignment horizontal="center" vertical="top" wrapText="1"/>
    </xf>
    <xf numFmtId="0" fontId="15" fillId="0" borderId="2" xfId="0" applyFont="1" applyFill="1" applyBorder="1" applyAlignment="1">
      <alignment vertical="top" wrapText="1"/>
    </xf>
    <xf numFmtId="3" fontId="10" fillId="0" borderId="0" xfId="0" applyNumberFormat="1" applyFont="1" applyAlignment="1">
      <alignment horizontal="center" vertical="top" wrapText="1"/>
    </xf>
    <xf numFmtId="3" fontId="9" fillId="0" borderId="0" xfId="0" applyNumberFormat="1" applyFont="1" applyBorder="1" applyAlignment="1">
      <alignment horizontal="center" vertical="top" wrapText="1"/>
    </xf>
    <xf numFmtId="3" fontId="11" fillId="0" borderId="2" xfId="0" applyNumberFormat="1" applyFont="1" applyBorder="1" applyAlignment="1">
      <alignment horizontal="center" vertical="top" wrapText="1"/>
    </xf>
    <xf numFmtId="3" fontId="15" fillId="0" borderId="2" xfId="0" applyNumberFormat="1" applyFont="1" applyFill="1" applyBorder="1" applyAlignment="1">
      <alignment horizontal="center" vertical="top" wrapText="1"/>
    </xf>
    <xf numFmtId="3" fontId="9" fillId="0" borderId="0" xfId="0" applyNumberFormat="1" applyFont="1" applyAlignment="1">
      <alignment wrapText="1"/>
    </xf>
    <xf numFmtId="0" fontId="16" fillId="0" borderId="2" xfId="0" applyFont="1" applyBorder="1" applyAlignment="1">
      <alignment horizontal="center" vertical="top" wrapText="1"/>
    </xf>
    <xf numFmtId="0" fontId="16" fillId="0" borderId="13" xfId="0" applyFont="1" applyBorder="1" applyAlignment="1">
      <alignment horizontal="center" vertical="center" wrapText="1"/>
    </xf>
    <xf numFmtId="0" fontId="17" fillId="0" borderId="0" xfId="0" applyFont="1"/>
    <xf numFmtId="0" fontId="16" fillId="0" borderId="14" xfId="0" applyFont="1" applyBorder="1" applyAlignment="1">
      <alignment horizontal="center" vertical="center" wrapText="1"/>
    </xf>
    <xf numFmtId="3" fontId="11" fillId="0" borderId="0" xfId="0" applyNumberFormat="1" applyFont="1" applyAlignment="1">
      <alignment horizontal="center" vertical="top" wrapText="1"/>
    </xf>
    <xf numFmtId="0" fontId="11" fillId="0" borderId="0" xfId="0" applyFont="1" applyAlignment="1">
      <alignment horizontal="center" vertical="top" wrapText="1"/>
    </xf>
    <xf numFmtId="3" fontId="12" fillId="0" borderId="0" xfId="0" applyNumberFormat="1" applyFont="1" applyAlignment="1">
      <alignment horizontal="center" vertical="top" wrapText="1"/>
    </xf>
    <xf numFmtId="3" fontId="12" fillId="0" borderId="0" xfId="0" applyNumberFormat="1" applyFont="1" applyAlignment="1">
      <alignment vertical="top" wrapText="1"/>
    </xf>
    <xf numFmtId="165" fontId="11" fillId="0" borderId="0" xfId="0" applyNumberFormat="1" applyFont="1" applyAlignment="1">
      <alignment horizontal="center" vertical="top" wrapText="1"/>
    </xf>
    <xf numFmtId="0" fontId="15" fillId="0" borderId="0" xfId="0" applyFont="1" applyFill="1" applyAlignment="1">
      <alignment vertical="top" wrapText="1"/>
    </xf>
    <xf numFmtId="49" fontId="15" fillId="0" borderId="2" xfId="0" applyNumberFormat="1" applyFont="1" applyFill="1" applyBorder="1" applyAlignment="1">
      <alignment horizontal="center" vertical="top" wrapText="1"/>
    </xf>
    <xf numFmtId="3" fontId="10" fillId="0" borderId="0" xfId="0" applyNumberFormat="1" applyFont="1" applyFill="1" applyAlignment="1">
      <alignment horizontal="center" vertical="top" wrapText="1"/>
    </xf>
    <xf numFmtId="3" fontId="9" fillId="0" borderId="0" xfId="0" applyNumberFormat="1" applyFont="1" applyFill="1" applyBorder="1" applyAlignment="1">
      <alignment horizontal="center" vertical="top" wrapText="1"/>
    </xf>
    <xf numFmtId="3" fontId="11" fillId="0" borderId="2" xfId="0" applyNumberFormat="1" applyFont="1" applyFill="1" applyBorder="1" applyAlignment="1">
      <alignment horizontal="center" vertical="top" wrapText="1"/>
    </xf>
    <xf numFmtId="3" fontId="11" fillId="0" borderId="0" xfId="0" applyNumberFormat="1" applyFont="1" applyFill="1" applyAlignment="1">
      <alignment horizontal="center" vertical="top" wrapText="1"/>
    </xf>
    <xf numFmtId="3" fontId="9" fillId="0" borderId="0" xfId="0" applyNumberFormat="1" applyFont="1" applyFill="1" applyAlignment="1">
      <alignment wrapText="1"/>
    </xf>
    <xf numFmtId="3" fontId="9" fillId="0" borderId="0" xfId="0" applyNumberFormat="1" applyFont="1" applyFill="1" applyAlignment="1">
      <alignment vertical="top" wrapText="1"/>
    </xf>
    <xf numFmtId="164" fontId="15" fillId="0" borderId="2" xfId="0" applyNumberFormat="1" applyFont="1" applyFill="1" applyBorder="1" applyAlignment="1">
      <alignment horizontal="center" vertical="top" wrapText="1"/>
    </xf>
    <xf numFmtId="0" fontId="3" fillId="0" borderId="0" xfId="0" applyFont="1" applyFill="1" applyAlignment="1">
      <alignment vertical="top" wrapText="1"/>
    </xf>
    <xf numFmtId="0" fontId="4" fillId="0" borderId="0" xfId="0" applyFont="1" applyAlignment="1">
      <alignment horizontal="left" wrapText="1"/>
    </xf>
    <xf numFmtId="0" fontId="5" fillId="0" borderId="0" xfId="0" applyFont="1"/>
    <xf numFmtId="0" fontId="16" fillId="0" borderId="15" xfId="0" applyFont="1" applyBorder="1" applyAlignment="1">
      <alignment horizontal="center" vertical="center" wrapText="1"/>
    </xf>
    <xf numFmtId="0" fontId="15" fillId="0" borderId="2" xfId="0" applyFont="1" applyFill="1" applyBorder="1" applyAlignment="1">
      <alignment horizontal="left" vertical="top" wrapText="1"/>
    </xf>
    <xf numFmtId="0" fontId="18" fillId="0" borderId="2" xfId="0" applyFont="1" applyFill="1" applyBorder="1" applyAlignment="1">
      <alignment horizontal="center" vertical="top"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2" fillId="0" borderId="0" xfId="0" applyFont="1" applyFill="1" applyAlignment="1">
      <alignment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3" xfId="0" applyFont="1" applyFill="1" applyBorder="1" applyAlignment="1">
      <alignment vertical="top" wrapText="1"/>
    </xf>
    <xf numFmtId="3" fontId="7" fillId="0" borderId="3" xfId="0" applyNumberFormat="1" applyFont="1" applyFill="1" applyBorder="1" applyAlignment="1">
      <alignment horizontal="center" vertical="top" wrapText="1"/>
    </xf>
    <xf numFmtId="3" fontId="7" fillId="0" borderId="2" xfId="0" applyNumberFormat="1" applyFont="1" applyFill="1" applyBorder="1" applyAlignment="1">
      <alignment horizontal="center" vertical="top" wrapText="1"/>
    </xf>
    <xf numFmtId="0" fontId="7" fillId="0" borderId="2" xfId="0" applyFont="1" applyFill="1" applyBorder="1" applyAlignment="1">
      <alignment vertical="top" wrapText="1"/>
    </xf>
    <xf numFmtId="0" fontId="7" fillId="0" borderId="3" xfId="0" applyFont="1" applyFill="1" applyBorder="1" applyAlignment="1">
      <alignment vertical="center" wrapText="1"/>
    </xf>
    <xf numFmtId="0" fontId="15" fillId="2" borderId="2" xfId="0" applyFont="1" applyFill="1" applyBorder="1" applyAlignment="1">
      <alignment horizontal="center" vertical="top" wrapText="1"/>
    </xf>
    <xf numFmtId="0" fontId="15" fillId="2" borderId="2" xfId="0" applyFont="1" applyFill="1" applyBorder="1" applyAlignment="1">
      <alignment vertical="top" wrapText="1"/>
    </xf>
    <xf numFmtId="0" fontId="15" fillId="0" borderId="3" xfId="0" applyFont="1" applyFill="1" applyBorder="1" applyAlignment="1">
      <alignment horizontal="center" vertical="top" wrapText="1"/>
    </xf>
    <xf numFmtId="4" fontId="7" fillId="0" borderId="2" xfId="0" applyNumberFormat="1" applyFont="1" applyFill="1" applyBorder="1" applyAlignment="1">
      <alignment horizontal="center" vertical="top" wrapText="1"/>
    </xf>
    <xf numFmtId="0" fontId="16" fillId="0" borderId="4" xfId="0" applyFont="1" applyBorder="1" applyAlignment="1">
      <alignment horizontal="center" vertical="center" wrapText="1"/>
    </xf>
    <xf numFmtId="3" fontId="9" fillId="0" borderId="0" xfId="0" applyNumberFormat="1" applyFont="1" applyAlignment="1">
      <alignment horizontal="center" wrapText="1"/>
    </xf>
    <xf numFmtId="3" fontId="9" fillId="0" borderId="0" xfId="0" applyNumberFormat="1" applyFont="1" applyAlignment="1">
      <alignment horizontal="center" vertical="top"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19" fillId="0" borderId="0" xfId="0" applyFont="1"/>
    <xf numFmtId="0" fontId="18" fillId="0" borderId="2" xfId="0" applyFont="1" applyBorder="1" applyAlignment="1">
      <alignment horizontal="center" vertical="top" wrapText="1"/>
    </xf>
    <xf numFmtId="4"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3" fontId="1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1" fillId="0" borderId="0" xfId="0" applyFont="1" applyFill="1" applyAlignment="1">
      <alignment vertical="center" wrapText="1"/>
    </xf>
    <xf numFmtId="0" fontId="15" fillId="0" borderId="5" xfId="0"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2" xfId="0"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15" fillId="0" borderId="3" xfId="0" applyFont="1" applyFill="1" applyBorder="1" applyAlignment="1">
      <alignment horizontal="left" vertical="center" wrapText="1"/>
    </xf>
    <xf numFmtId="17" fontId="15"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2" xfId="0" applyFont="1" applyBorder="1" applyAlignment="1">
      <alignment horizontal="center" vertical="center" wrapText="1"/>
    </xf>
    <xf numFmtId="4" fontId="12" fillId="0" borderId="2" xfId="0" applyNumberFormat="1" applyFont="1" applyBorder="1" applyAlignment="1">
      <alignment horizontal="center" vertical="center" wrapText="1"/>
    </xf>
    <xf numFmtId="0" fontId="12" fillId="0" borderId="2" xfId="0" applyFont="1" applyBorder="1" applyAlignment="1">
      <alignment vertical="center" wrapText="1"/>
    </xf>
    <xf numFmtId="3" fontId="7" fillId="0" borderId="2" xfId="0" applyNumberFormat="1" applyFont="1" applyFill="1" applyBorder="1" applyAlignment="1">
      <alignment horizontal="center" vertical="center" wrapText="1"/>
    </xf>
    <xf numFmtId="0" fontId="0" fillId="0" borderId="0" xfId="0" applyFill="1"/>
    <xf numFmtId="49" fontId="15" fillId="0" borderId="3" xfId="0" applyNumberFormat="1" applyFont="1" applyFill="1" applyBorder="1" applyAlignment="1">
      <alignment horizontal="center" vertical="center" wrapText="1"/>
    </xf>
    <xf numFmtId="4" fontId="15" fillId="0" borderId="3" xfId="0" applyNumberFormat="1" applyFont="1" applyFill="1" applyBorder="1" applyAlignment="1">
      <alignment horizontal="center" vertical="center" wrapText="1"/>
    </xf>
    <xf numFmtId="0" fontId="11" fillId="2" borderId="0" xfId="0" applyFont="1" applyFill="1" applyAlignment="1">
      <alignment horizontal="center" vertical="top" wrapText="1"/>
    </xf>
    <xf numFmtId="4" fontId="11" fillId="0" borderId="0" xfId="0" applyNumberFormat="1" applyFont="1" applyAlignment="1">
      <alignment vertical="top" wrapText="1"/>
    </xf>
    <xf numFmtId="0" fontId="0" fillId="2" borderId="0" xfId="0" applyFill="1"/>
    <xf numFmtId="0" fontId="15" fillId="0" borderId="0" xfId="0" applyFont="1" applyFill="1" applyBorder="1" applyAlignment="1">
      <alignment horizontal="center" vertical="top" wrapText="1"/>
    </xf>
    <xf numFmtId="0" fontId="15" fillId="0" borderId="8" xfId="0" applyFont="1" applyFill="1" applyBorder="1" applyAlignment="1">
      <alignment horizontal="center" vertical="top" wrapText="1"/>
    </xf>
    <xf numFmtId="0" fontId="18" fillId="0" borderId="8" xfId="0" applyFont="1" applyFill="1" applyBorder="1" applyAlignment="1">
      <alignment horizontal="center" vertical="top" wrapText="1"/>
    </xf>
    <xf numFmtId="3" fontId="18" fillId="0" borderId="8" xfId="0" applyNumberFormat="1" applyFont="1" applyFill="1" applyBorder="1" applyAlignment="1">
      <alignment horizontal="center" vertical="top" wrapText="1"/>
    </xf>
    <xf numFmtId="4" fontId="18" fillId="0" borderId="2" xfId="0" applyNumberFormat="1" applyFont="1" applyFill="1" applyBorder="1" applyAlignment="1">
      <alignment horizontal="center" vertical="top" wrapText="1"/>
    </xf>
    <xf numFmtId="0" fontId="14" fillId="0" borderId="0" xfId="0" applyFont="1" applyAlignment="1">
      <alignment horizontal="right" vertical="top" wrapText="1"/>
    </xf>
    <xf numFmtId="0" fontId="0" fillId="0" borderId="0" xfId="0" applyAlignment="1">
      <alignment horizontal="right" vertical="top" wrapText="1"/>
    </xf>
    <xf numFmtId="0" fontId="9" fillId="0" borderId="2" xfId="0" applyFont="1" applyBorder="1" applyAlignment="1">
      <alignment horizontal="left" vertical="top" wrapText="1"/>
    </xf>
    <xf numFmtId="0" fontId="8" fillId="0" borderId="2" xfId="1" applyBorder="1" applyAlignment="1" applyProtection="1">
      <alignment horizontal="left" vertical="top" wrapText="1"/>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14" fillId="0" borderId="0" xfId="0" applyFont="1" applyAlignment="1">
      <alignment horizontal="center" vertical="top" wrapText="1"/>
    </xf>
    <xf numFmtId="0" fontId="14" fillId="0" borderId="0" xfId="0" applyFont="1" applyFill="1" applyAlignment="1">
      <alignment horizontal="center" vertical="top" wrapText="1"/>
    </xf>
    <xf numFmtId="0" fontId="15" fillId="0" borderId="2" xfId="0" applyFont="1" applyBorder="1" applyAlignment="1">
      <alignment horizontal="center" vertical="center" wrapText="1"/>
    </xf>
    <xf numFmtId="3" fontId="15" fillId="0" borderId="5" xfId="0" applyNumberFormat="1" applyFont="1" applyBorder="1" applyAlignment="1">
      <alignment horizontal="center" vertical="center" wrapText="1"/>
    </xf>
    <xf numFmtId="3" fontId="15" fillId="0" borderId="7"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5" fillId="0" borderId="12" xfId="0" applyFont="1" applyBorder="1" applyAlignment="1">
      <alignment horizontal="center" vertical="center" wrapText="1"/>
    </xf>
    <xf numFmtId="0" fontId="9" fillId="0" borderId="0" xfId="0" applyFont="1" applyAlignment="1">
      <alignment horizontal="justify" wrapText="1"/>
    </xf>
    <xf numFmtId="0" fontId="9" fillId="0" borderId="0" xfId="0" applyFont="1" applyAlignment="1">
      <alignment horizontal="left" wrapText="1"/>
    </xf>
    <xf numFmtId="3" fontId="15" fillId="0" borderId="2" xfId="0" applyNumberFormat="1" applyFont="1" applyBorder="1" applyAlignment="1">
      <alignment horizontal="center" vertical="center"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11" fillId="0" borderId="0" xfId="0" applyFont="1" applyAlignment="1">
      <alignment horizontal="left" vertical="top" wrapText="1"/>
    </xf>
    <xf numFmtId="0" fontId="11" fillId="0" borderId="8" xfId="0" applyFont="1" applyBorder="1" applyAlignment="1">
      <alignment horizontal="center" vertical="top" wrapText="1"/>
    </xf>
    <xf numFmtId="0" fontId="3" fillId="0" borderId="0" xfId="0" applyFont="1" applyFill="1" applyAlignment="1">
      <alignment horizontal="left" vertical="top" wrapText="1"/>
    </xf>
    <xf numFmtId="0" fontId="2" fillId="0" borderId="0" xfId="0" applyFont="1" applyFill="1" applyAlignment="1">
      <alignment horizontal="left"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3" fillId="0" borderId="0" xfId="0" applyFont="1" applyFill="1" applyAlignment="1">
      <alignment horizontal="center" vertical="top" wrapText="1"/>
    </xf>
    <xf numFmtId="0" fontId="9" fillId="0" borderId="0" xfId="0" applyFont="1" applyBorder="1" applyAlignment="1">
      <alignment horizontal="left" wrapText="1"/>
    </xf>
    <xf numFmtId="3" fontId="15" fillId="0" borderId="5" xfId="0" applyNumberFormat="1" applyFont="1" applyBorder="1" applyAlignment="1">
      <alignment horizontal="center" vertical="top" wrapText="1"/>
    </xf>
    <xf numFmtId="3" fontId="15" fillId="0" borderId="7" xfId="0" applyNumberFormat="1" applyFont="1" applyBorder="1" applyAlignment="1">
      <alignment horizontal="center" vertical="top" wrapText="1"/>
    </xf>
    <xf numFmtId="0" fontId="16" fillId="0" borderId="24" xfId="0" applyFont="1" applyBorder="1" applyAlignment="1">
      <alignment horizontal="center" vertical="top" wrapText="1"/>
    </xf>
    <xf numFmtId="0" fontId="16" fillId="0" borderId="25" xfId="0" applyFont="1" applyBorder="1" applyAlignment="1">
      <alignment horizontal="center" vertical="top" wrapText="1"/>
    </xf>
    <xf numFmtId="0" fontId="16" fillId="0" borderId="18" xfId="0" applyFont="1" applyBorder="1" applyAlignment="1">
      <alignment horizontal="center" vertical="top" wrapText="1"/>
    </xf>
    <xf numFmtId="0" fontId="16" fillId="0" borderId="26" xfId="0" applyFont="1" applyBorder="1" applyAlignment="1">
      <alignment horizontal="center" vertical="top"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3" fontId="3" fillId="0" borderId="0" xfId="0" applyNumberFormat="1" applyFont="1" applyFill="1" applyAlignment="1">
      <alignment horizontal="center" vertical="top"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9" fillId="0" borderId="0" xfId="0" applyFont="1" applyBorder="1" applyAlignment="1">
      <alignment horizontal="right" wrapText="1"/>
    </xf>
    <xf numFmtId="3" fontId="9" fillId="0" borderId="1" xfId="0" applyNumberFormat="1" applyFont="1" applyBorder="1" applyAlignment="1">
      <alignment horizontal="right" wrapText="1"/>
    </xf>
    <xf numFmtId="0" fontId="16" fillId="0" borderId="19" xfId="0" applyFont="1" applyBorder="1" applyAlignment="1">
      <alignment horizontal="center" vertical="top"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3" xfId="0" applyFont="1" applyBorder="1" applyAlignment="1">
      <alignment horizontal="center" vertical="center" wrapText="1"/>
    </xf>
    <xf numFmtId="2" fontId="3" fillId="0" borderId="0" xfId="0" applyNumberFormat="1" applyFont="1" applyFill="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o-skokovo@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1"/>
  <sheetViews>
    <sheetView tabSelected="1" zoomScale="110" zoomScaleNormal="110" zoomScaleSheetLayoutView="130" workbookViewId="0">
      <selection activeCell="V6" sqref="V6"/>
    </sheetView>
  </sheetViews>
  <sheetFormatPr defaultRowHeight="12.75" outlineLevelRow="1" outlineLevelCol="1" x14ac:dyDescent="0.25"/>
  <cols>
    <col min="1" max="1" width="3.5703125" style="6" customWidth="1"/>
    <col min="2" max="2" width="8.5703125" style="6" customWidth="1"/>
    <col min="3" max="3" width="7.28515625" style="6" customWidth="1"/>
    <col min="4" max="4" width="20.85546875" style="4" customWidth="1"/>
    <col min="5" max="5" width="25.85546875" style="4" customWidth="1"/>
    <col min="6" max="6" width="5.42578125" style="6" customWidth="1"/>
    <col min="7" max="7" width="8.5703125" style="31" customWidth="1"/>
    <col min="8" max="8" width="7.28515625" style="31" customWidth="1"/>
    <col min="9" max="9" width="7" style="6" customWidth="1"/>
    <col min="10" max="10" width="13" style="4" customWidth="1"/>
    <col min="11" max="11" width="14" style="30" customWidth="1"/>
    <col min="12" max="12" width="13.140625" style="40" hidden="1" customWidth="1" outlineLevel="1"/>
    <col min="13" max="13" width="13.28515625" style="40" hidden="1" customWidth="1" outlineLevel="1"/>
    <col min="14" max="14" width="10.28515625" style="6" customWidth="1" collapsed="1"/>
    <col min="15" max="15" width="8.28515625" style="6" customWidth="1"/>
    <col min="16" max="16" width="10.7109375" style="4" customWidth="1"/>
    <col min="17" max="17" width="5.28515625" style="31" customWidth="1"/>
    <col min="18" max="18" width="8.5703125" style="31" customWidth="1"/>
    <col min="19" max="19" width="9.85546875" style="31" customWidth="1"/>
    <col min="20" max="20" width="19.28515625" style="4" hidden="1" customWidth="1" outlineLevel="1"/>
    <col min="21" max="21" width="9.140625" style="4" collapsed="1"/>
    <col min="22" max="16384" width="9.140625" style="4"/>
  </cols>
  <sheetData>
    <row r="1" spans="1:19" s="2" customFormat="1" ht="18.75" x14ac:dyDescent="0.25">
      <c r="A1" s="5"/>
      <c r="B1" s="5"/>
      <c r="C1" s="5"/>
      <c r="F1" s="5"/>
      <c r="G1" s="5"/>
      <c r="H1" s="5"/>
      <c r="I1" s="5"/>
      <c r="J1" s="105" t="s">
        <v>0</v>
      </c>
      <c r="K1" s="105"/>
      <c r="L1" s="105"/>
      <c r="M1" s="105"/>
      <c r="N1" s="105"/>
      <c r="O1" s="105"/>
      <c r="P1" s="105"/>
      <c r="Q1" s="105"/>
      <c r="R1" s="106"/>
      <c r="S1" s="106"/>
    </row>
    <row r="2" spans="1:19" s="2" customFormat="1" ht="36" customHeight="1" x14ac:dyDescent="0.25">
      <c r="A2" s="5"/>
      <c r="B2" s="5"/>
      <c r="C2" s="5"/>
      <c r="F2" s="5"/>
      <c r="G2" s="5"/>
      <c r="H2" s="5"/>
      <c r="I2" s="5"/>
      <c r="J2" s="105" t="s">
        <v>289</v>
      </c>
      <c r="K2" s="105"/>
      <c r="L2" s="105"/>
      <c r="M2" s="105"/>
      <c r="N2" s="105"/>
      <c r="O2" s="105"/>
      <c r="P2" s="105"/>
      <c r="Q2" s="105"/>
      <c r="R2" s="106"/>
      <c r="S2" s="106"/>
    </row>
    <row r="3" spans="1:19" s="2" customFormat="1" ht="18.75" customHeight="1" x14ac:dyDescent="0.25">
      <c r="A3" s="5"/>
      <c r="B3" s="5"/>
      <c r="C3" s="5"/>
      <c r="F3" s="5"/>
      <c r="G3" s="5"/>
      <c r="H3" s="5"/>
      <c r="I3" s="5"/>
      <c r="J3" s="105" t="s">
        <v>288</v>
      </c>
      <c r="K3" s="105"/>
      <c r="L3" s="105"/>
      <c r="M3" s="105"/>
      <c r="N3" s="105"/>
      <c r="O3" s="105"/>
      <c r="P3" s="105"/>
      <c r="Q3" s="105"/>
      <c r="R3" s="106"/>
      <c r="S3" s="106"/>
    </row>
    <row r="4" spans="1:19" s="2" customFormat="1" ht="18.75" x14ac:dyDescent="0.25">
      <c r="A4" s="5"/>
      <c r="B4" s="5"/>
      <c r="C4" s="5"/>
      <c r="F4" s="5"/>
      <c r="G4" s="5"/>
      <c r="H4" s="5"/>
      <c r="I4" s="5"/>
      <c r="J4" s="105" t="s">
        <v>1</v>
      </c>
      <c r="K4" s="105"/>
      <c r="L4" s="105"/>
      <c r="M4" s="105"/>
      <c r="N4" s="105"/>
      <c r="O4" s="105"/>
      <c r="P4" s="105"/>
      <c r="Q4" s="105"/>
      <c r="R4" s="106"/>
      <c r="S4" s="106"/>
    </row>
    <row r="5" spans="1:19" s="2" customFormat="1" ht="12" customHeight="1" x14ac:dyDescent="0.25">
      <c r="A5" s="18"/>
      <c r="B5" s="5"/>
      <c r="C5" s="5"/>
      <c r="F5" s="5"/>
      <c r="G5" s="5"/>
      <c r="H5" s="5"/>
      <c r="I5" s="5"/>
      <c r="K5" s="21"/>
      <c r="L5" s="37"/>
      <c r="M5" s="37"/>
      <c r="N5" s="5"/>
      <c r="O5" s="5"/>
      <c r="Q5" s="5"/>
      <c r="R5" s="5"/>
      <c r="S5" s="5"/>
    </row>
    <row r="6" spans="1:19" s="2" customFormat="1" ht="18.75" x14ac:dyDescent="0.25">
      <c r="A6" s="112" t="s">
        <v>2</v>
      </c>
      <c r="B6" s="112"/>
      <c r="C6" s="112"/>
      <c r="D6" s="112"/>
      <c r="E6" s="112"/>
      <c r="F6" s="112"/>
      <c r="G6" s="112"/>
      <c r="H6" s="112"/>
      <c r="I6" s="112"/>
      <c r="J6" s="112"/>
      <c r="K6" s="112"/>
      <c r="L6" s="112"/>
      <c r="M6" s="112"/>
      <c r="N6" s="112"/>
      <c r="O6" s="112"/>
      <c r="P6" s="112"/>
      <c r="Q6" s="112"/>
      <c r="R6" s="5"/>
      <c r="S6" s="5"/>
    </row>
    <row r="7" spans="1:19" s="2" customFormat="1" ht="18.75" x14ac:dyDescent="0.25">
      <c r="A7" s="112" t="s">
        <v>62</v>
      </c>
      <c r="B7" s="112"/>
      <c r="C7" s="112"/>
      <c r="D7" s="112"/>
      <c r="E7" s="112"/>
      <c r="F7" s="112"/>
      <c r="G7" s="112"/>
      <c r="H7" s="112"/>
      <c r="I7" s="112"/>
      <c r="J7" s="112"/>
      <c r="K7" s="112"/>
      <c r="L7" s="112"/>
      <c r="M7" s="112"/>
      <c r="N7" s="112"/>
      <c r="O7" s="112"/>
      <c r="P7" s="112"/>
      <c r="Q7" s="112"/>
      <c r="R7" s="5"/>
      <c r="S7" s="5"/>
    </row>
    <row r="8" spans="1:19" s="2" customFormat="1" ht="18.75" customHeight="1" x14ac:dyDescent="0.25">
      <c r="A8" s="113" t="s">
        <v>287</v>
      </c>
      <c r="B8" s="113"/>
      <c r="C8" s="113"/>
      <c r="D8" s="113"/>
      <c r="E8" s="113"/>
      <c r="F8" s="113"/>
      <c r="G8" s="113"/>
      <c r="H8" s="113"/>
      <c r="I8" s="113"/>
      <c r="J8" s="113"/>
      <c r="K8" s="113"/>
      <c r="L8" s="113"/>
      <c r="M8" s="113"/>
      <c r="N8" s="113"/>
      <c r="O8" s="113"/>
      <c r="P8" s="113"/>
      <c r="Q8" s="113"/>
      <c r="R8" s="5"/>
      <c r="S8" s="5"/>
    </row>
    <row r="10" spans="1:19" s="1" customFormat="1" ht="15.75" x14ac:dyDescent="0.25">
      <c r="A10" s="107" t="s">
        <v>3</v>
      </c>
      <c r="B10" s="107"/>
      <c r="C10" s="107"/>
      <c r="D10" s="107"/>
      <c r="E10" s="107" t="s">
        <v>71</v>
      </c>
      <c r="F10" s="107"/>
      <c r="G10" s="107"/>
      <c r="H10" s="107"/>
      <c r="I10" s="107"/>
      <c r="J10" s="107"/>
      <c r="K10" s="22"/>
      <c r="L10" s="38"/>
      <c r="M10" s="38"/>
      <c r="N10" s="7"/>
      <c r="O10" s="7"/>
      <c r="P10" s="3"/>
      <c r="Q10" s="7"/>
      <c r="R10" s="7"/>
      <c r="S10" s="7"/>
    </row>
    <row r="11" spans="1:19" s="1" customFormat="1" ht="15.75" x14ac:dyDescent="0.25">
      <c r="A11" s="107" t="s">
        <v>4</v>
      </c>
      <c r="B11" s="107"/>
      <c r="C11" s="107"/>
      <c r="D11" s="107"/>
      <c r="E11" s="107" t="s">
        <v>65</v>
      </c>
      <c r="F11" s="107"/>
      <c r="G11" s="107"/>
      <c r="H11" s="107"/>
      <c r="I11" s="107"/>
      <c r="J11" s="107"/>
      <c r="K11" s="22"/>
      <c r="L11" s="38"/>
      <c r="M11" s="38"/>
      <c r="N11" s="7"/>
      <c r="O11" s="7"/>
      <c r="P11" s="3"/>
      <c r="Q11" s="7"/>
      <c r="R11" s="7"/>
      <c r="S11" s="7"/>
    </row>
    <row r="12" spans="1:19" s="1" customFormat="1" ht="15.75" x14ac:dyDescent="0.25">
      <c r="A12" s="107" t="s">
        <v>5</v>
      </c>
      <c r="B12" s="107"/>
      <c r="C12" s="107"/>
      <c r="D12" s="107"/>
      <c r="E12" s="107" t="s">
        <v>159</v>
      </c>
      <c r="F12" s="107"/>
      <c r="G12" s="107"/>
      <c r="H12" s="107"/>
      <c r="I12" s="107"/>
      <c r="J12" s="107"/>
      <c r="K12" s="22"/>
      <c r="L12" s="38"/>
      <c r="M12" s="38"/>
      <c r="N12" s="7"/>
      <c r="O12" s="7"/>
      <c r="P12" s="3"/>
      <c r="Q12" s="7"/>
      <c r="R12" s="7"/>
      <c r="S12" s="7"/>
    </row>
    <row r="13" spans="1:19" s="1" customFormat="1" ht="15.75" x14ac:dyDescent="0.25">
      <c r="A13" s="107" t="s">
        <v>6</v>
      </c>
      <c r="B13" s="107"/>
      <c r="C13" s="107"/>
      <c r="D13" s="107"/>
      <c r="E13" s="108" t="s">
        <v>63</v>
      </c>
      <c r="F13" s="107"/>
      <c r="G13" s="107"/>
      <c r="H13" s="107"/>
      <c r="I13" s="107"/>
      <c r="J13" s="107"/>
      <c r="K13" s="22"/>
      <c r="L13" s="38"/>
      <c r="M13" s="38"/>
      <c r="N13" s="7"/>
      <c r="O13" s="7"/>
      <c r="P13" s="3"/>
      <c r="Q13" s="7"/>
      <c r="R13" s="7"/>
      <c r="S13" s="7"/>
    </row>
    <row r="14" spans="1:19" s="1" customFormat="1" ht="15.75" x14ac:dyDescent="0.25">
      <c r="A14" s="107" t="s">
        <v>7</v>
      </c>
      <c r="B14" s="107"/>
      <c r="C14" s="107"/>
      <c r="D14" s="107"/>
      <c r="E14" s="107">
        <v>7627031071</v>
      </c>
      <c r="F14" s="107"/>
      <c r="G14" s="107"/>
      <c r="H14" s="107"/>
      <c r="I14" s="107"/>
      <c r="J14" s="107"/>
      <c r="K14" s="22"/>
      <c r="L14" s="38"/>
      <c r="M14" s="38"/>
      <c r="N14" s="7"/>
      <c r="O14" s="7"/>
      <c r="P14" s="3"/>
      <c r="Q14" s="7"/>
      <c r="R14" s="7"/>
      <c r="S14" s="7"/>
    </row>
    <row r="15" spans="1:19" s="1" customFormat="1" ht="15.75" x14ac:dyDescent="0.25">
      <c r="A15" s="107" t="s">
        <v>8</v>
      </c>
      <c r="B15" s="107"/>
      <c r="C15" s="107"/>
      <c r="D15" s="107"/>
      <c r="E15" s="107">
        <v>762701001</v>
      </c>
      <c r="F15" s="107"/>
      <c r="G15" s="107"/>
      <c r="H15" s="107"/>
      <c r="I15" s="107"/>
      <c r="J15" s="107"/>
      <c r="K15" s="22"/>
      <c r="L15" s="38"/>
      <c r="M15" s="38"/>
      <c r="N15" s="7"/>
      <c r="O15" s="7"/>
      <c r="P15" s="3"/>
      <c r="Q15" s="7"/>
      <c r="R15" s="7"/>
      <c r="S15" s="7"/>
    </row>
    <row r="16" spans="1:19" s="1" customFormat="1" ht="15.75" x14ac:dyDescent="0.25">
      <c r="A16" s="107" t="s">
        <v>9</v>
      </c>
      <c r="B16" s="107"/>
      <c r="C16" s="107"/>
      <c r="D16" s="107"/>
      <c r="E16" s="107">
        <v>78250855000</v>
      </c>
      <c r="F16" s="107"/>
      <c r="G16" s="107"/>
      <c r="H16" s="107"/>
      <c r="I16" s="107"/>
      <c r="J16" s="107"/>
      <c r="K16" s="22"/>
      <c r="L16" s="38"/>
      <c r="M16" s="38"/>
      <c r="N16" s="7"/>
      <c r="O16" s="7"/>
      <c r="P16" s="3"/>
      <c r="Q16" s="7"/>
      <c r="R16" s="7"/>
      <c r="S16" s="7"/>
    </row>
    <row r="18" spans="1:20" x14ac:dyDescent="0.25">
      <c r="A18" s="114" t="s">
        <v>10</v>
      </c>
      <c r="B18" s="114" t="s">
        <v>11</v>
      </c>
      <c r="C18" s="114" t="s">
        <v>129</v>
      </c>
      <c r="D18" s="114" t="s">
        <v>12</v>
      </c>
      <c r="E18" s="114" t="s">
        <v>13</v>
      </c>
      <c r="F18" s="114"/>
      <c r="G18" s="114"/>
      <c r="H18" s="114"/>
      <c r="I18" s="114"/>
      <c r="J18" s="114"/>
      <c r="K18" s="114"/>
      <c r="L18" s="114"/>
      <c r="M18" s="114"/>
      <c r="N18" s="114"/>
      <c r="O18" s="114"/>
      <c r="P18" s="114"/>
      <c r="Q18" s="114"/>
      <c r="R18" s="88"/>
      <c r="S18" s="88"/>
    </row>
    <row r="19" spans="1:20" ht="62.25" customHeight="1" x14ac:dyDescent="0.25">
      <c r="A19" s="114"/>
      <c r="B19" s="114"/>
      <c r="C19" s="114"/>
      <c r="D19" s="114"/>
      <c r="E19" s="114" t="s">
        <v>14</v>
      </c>
      <c r="F19" s="114" t="s">
        <v>15</v>
      </c>
      <c r="G19" s="114"/>
      <c r="H19" s="114" t="s">
        <v>16</v>
      </c>
      <c r="I19" s="114" t="s">
        <v>17</v>
      </c>
      <c r="J19" s="114"/>
      <c r="K19" s="121" t="s">
        <v>55</v>
      </c>
      <c r="L19" s="115" t="s">
        <v>112</v>
      </c>
      <c r="M19" s="116"/>
      <c r="N19" s="114" t="s">
        <v>18</v>
      </c>
      <c r="O19" s="114"/>
      <c r="P19" s="114" t="s">
        <v>19</v>
      </c>
      <c r="Q19" s="89" t="s">
        <v>20</v>
      </c>
      <c r="R19" s="117" t="s">
        <v>118</v>
      </c>
      <c r="S19" s="117" t="s">
        <v>115</v>
      </c>
    </row>
    <row r="20" spans="1:20" ht="88.5" customHeight="1" x14ac:dyDescent="0.25">
      <c r="A20" s="114"/>
      <c r="B20" s="114"/>
      <c r="C20" s="114"/>
      <c r="D20" s="114"/>
      <c r="E20" s="114"/>
      <c r="F20" s="89" t="s">
        <v>21</v>
      </c>
      <c r="G20" s="89" t="s">
        <v>50</v>
      </c>
      <c r="H20" s="114"/>
      <c r="I20" s="89" t="s">
        <v>22</v>
      </c>
      <c r="J20" s="89" t="s">
        <v>44</v>
      </c>
      <c r="K20" s="121"/>
      <c r="L20" s="74" t="s">
        <v>114</v>
      </c>
      <c r="M20" s="74" t="s">
        <v>172</v>
      </c>
      <c r="N20" s="89" t="s">
        <v>23</v>
      </c>
      <c r="O20" s="89" t="s">
        <v>24</v>
      </c>
      <c r="P20" s="114"/>
      <c r="Q20" s="89" t="s">
        <v>25</v>
      </c>
      <c r="R20" s="118"/>
      <c r="S20" s="118"/>
    </row>
    <row r="21" spans="1:20" x14ac:dyDescent="0.25">
      <c r="A21" s="17">
        <v>1</v>
      </c>
      <c r="B21" s="17">
        <v>2</v>
      </c>
      <c r="C21" s="17">
        <v>3</v>
      </c>
      <c r="D21" s="17">
        <v>4</v>
      </c>
      <c r="E21" s="17">
        <v>5</v>
      </c>
      <c r="F21" s="17">
        <v>6</v>
      </c>
      <c r="G21" s="17">
        <v>7</v>
      </c>
      <c r="H21" s="17">
        <v>8</v>
      </c>
      <c r="I21" s="17">
        <v>9</v>
      </c>
      <c r="J21" s="17">
        <v>10</v>
      </c>
      <c r="K21" s="23">
        <v>11</v>
      </c>
      <c r="L21" s="39"/>
      <c r="M21" s="39"/>
      <c r="N21" s="17">
        <v>12</v>
      </c>
      <c r="O21" s="17">
        <v>13</v>
      </c>
      <c r="P21" s="17">
        <v>14</v>
      </c>
      <c r="Q21" s="17">
        <v>15</v>
      </c>
      <c r="R21" s="17">
        <v>16</v>
      </c>
      <c r="S21" s="17">
        <v>17</v>
      </c>
    </row>
    <row r="22" spans="1:20" ht="15.75" hidden="1" outlineLevel="1" x14ac:dyDescent="0.25">
      <c r="A22" s="109" t="s">
        <v>213</v>
      </c>
      <c r="B22" s="110"/>
      <c r="C22" s="110"/>
      <c r="D22" s="110"/>
      <c r="E22" s="110"/>
      <c r="F22" s="110"/>
      <c r="G22" s="110"/>
      <c r="H22" s="110"/>
      <c r="I22" s="110"/>
      <c r="J22" s="110"/>
      <c r="K22" s="110"/>
      <c r="L22" s="110"/>
      <c r="M22" s="110"/>
      <c r="N22" s="110"/>
      <c r="O22" s="110"/>
      <c r="P22" s="110"/>
      <c r="Q22" s="110"/>
      <c r="R22" s="110"/>
      <c r="S22" s="111"/>
    </row>
    <row r="23" spans="1:20" ht="63" hidden="1" customHeight="1" outlineLevel="1" x14ac:dyDescent="0.25">
      <c r="A23" s="19">
        <v>1</v>
      </c>
      <c r="B23" s="19" t="s">
        <v>190</v>
      </c>
      <c r="C23" s="36" t="s">
        <v>191</v>
      </c>
      <c r="D23" s="20" t="s">
        <v>192</v>
      </c>
      <c r="E23" s="20" t="s">
        <v>193</v>
      </c>
      <c r="F23" s="19">
        <v>876</v>
      </c>
      <c r="G23" s="19" t="s">
        <v>48</v>
      </c>
      <c r="H23" s="24">
        <v>4</v>
      </c>
      <c r="I23" s="62" t="s">
        <v>33</v>
      </c>
      <c r="J23" s="59" t="s">
        <v>215</v>
      </c>
      <c r="K23" s="24">
        <v>3048797</v>
      </c>
      <c r="L23" s="24">
        <f>200000+2508797</f>
        <v>2708797</v>
      </c>
      <c r="M23" s="24"/>
      <c r="N23" s="19" t="s">
        <v>194</v>
      </c>
      <c r="O23" s="36" t="s">
        <v>195</v>
      </c>
      <c r="P23" s="20" t="s">
        <v>64</v>
      </c>
      <c r="Q23" s="19" t="s">
        <v>26</v>
      </c>
      <c r="R23" s="19"/>
      <c r="S23" s="19" t="s">
        <v>26</v>
      </c>
      <c r="T23" s="19"/>
    </row>
    <row r="24" spans="1:20" s="10" customFormat="1" ht="60.75" hidden="1" customHeight="1" outlineLevel="1" x14ac:dyDescent="0.25">
      <c r="A24" s="19">
        <v>4</v>
      </c>
      <c r="B24" s="19" t="s">
        <v>28</v>
      </c>
      <c r="C24" s="19" t="s">
        <v>29</v>
      </c>
      <c r="D24" s="20" t="s">
        <v>80</v>
      </c>
      <c r="E24" s="20" t="s">
        <v>72</v>
      </c>
      <c r="F24" s="19">
        <v>876</v>
      </c>
      <c r="G24" s="19" t="s">
        <v>48</v>
      </c>
      <c r="H24" s="19">
        <v>12</v>
      </c>
      <c r="I24" s="19" t="s">
        <v>33</v>
      </c>
      <c r="J24" s="55" t="s">
        <v>215</v>
      </c>
      <c r="K24" s="24">
        <v>309214</v>
      </c>
      <c r="L24" s="43">
        <v>77305.5</v>
      </c>
      <c r="M24" s="43"/>
      <c r="N24" s="19" t="s">
        <v>101</v>
      </c>
      <c r="O24" s="19" t="s">
        <v>102</v>
      </c>
      <c r="P24" s="20" t="s">
        <v>97</v>
      </c>
      <c r="Q24" s="19" t="s">
        <v>26</v>
      </c>
      <c r="R24" s="19"/>
      <c r="S24" s="19" t="s">
        <v>26</v>
      </c>
      <c r="T24" s="19"/>
    </row>
    <row r="25" spans="1:20" s="44" customFormat="1" ht="65.25" hidden="1" customHeight="1" outlineLevel="1" x14ac:dyDescent="0.25">
      <c r="A25" s="60">
        <v>7</v>
      </c>
      <c r="B25" s="60" t="s">
        <v>69</v>
      </c>
      <c r="C25" s="60" t="s">
        <v>119</v>
      </c>
      <c r="D25" s="61" t="s">
        <v>116</v>
      </c>
      <c r="E25" s="20" t="s">
        <v>122</v>
      </c>
      <c r="F25" s="19">
        <v>796</v>
      </c>
      <c r="G25" s="19" t="s">
        <v>91</v>
      </c>
      <c r="H25" s="19">
        <v>3</v>
      </c>
      <c r="I25" s="19" t="s">
        <v>33</v>
      </c>
      <c r="J25" s="55" t="s">
        <v>215</v>
      </c>
      <c r="K25" s="24">
        <v>729000</v>
      </c>
      <c r="L25" s="24">
        <f>K25</f>
        <v>729000</v>
      </c>
      <c r="M25" s="24">
        <f>K25-L25</f>
        <v>0</v>
      </c>
      <c r="N25" s="19" t="s">
        <v>196</v>
      </c>
      <c r="O25" s="19" t="s">
        <v>100</v>
      </c>
      <c r="P25" s="20" t="s">
        <v>99</v>
      </c>
      <c r="Q25" s="19" t="s">
        <v>86</v>
      </c>
      <c r="R25" s="19"/>
      <c r="S25" s="19" t="s">
        <v>26</v>
      </c>
      <c r="T25" s="19"/>
    </row>
    <row r="26" spans="1:20" s="44" customFormat="1" ht="110.25" hidden="1" customHeight="1" outlineLevel="1" x14ac:dyDescent="0.25">
      <c r="A26" s="53">
        <v>10</v>
      </c>
      <c r="B26" s="53" t="s">
        <v>140</v>
      </c>
      <c r="C26" s="53" t="s">
        <v>141</v>
      </c>
      <c r="D26" s="55" t="s">
        <v>158</v>
      </c>
      <c r="E26" s="55" t="s">
        <v>133</v>
      </c>
      <c r="F26" s="53">
        <v>876</v>
      </c>
      <c r="G26" s="53" t="s">
        <v>48</v>
      </c>
      <c r="H26" s="56">
        <v>1</v>
      </c>
      <c r="I26" s="54" t="s">
        <v>33</v>
      </c>
      <c r="J26" s="55" t="s">
        <v>215</v>
      </c>
      <c r="K26" s="57">
        <v>391641</v>
      </c>
      <c r="L26" s="57">
        <v>36793</v>
      </c>
      <c r="M26" s="57"/>
      <c r="N26" s="53" t="s">
        <v>157</v>
      </c>
      <c r="O26" s="53" t="s">
        <v>156</v>
      </c>
      <c r="P26" s="58" t="s">
        <v>92</v>
      </c>
      <c r="Q26" s="53" t="s">
        <v>86</v>
      </c>
      <c r="R26" s="53"/>
      <c r="S26" s="53" t="s">
        <v>26</v>
      </c>
      <c r="T26" s="53"/>
    </row>
    <row r="27" spans="1:20" s="10" customFormat="1" ht="73.5" hidden="1" customHeight="1" outlineLevel="1" x14ac:dyDescent="0.25">
      <c r="A27" s="60">
        <v>11</v>
      </c>
      <c r="B27" s="60" t="s">
        <v>69</v>
      </c>
      <c r="C27" s="60" t="s">
        <v>120</v>
      </c>
      <c r="D27" s="61" t="s">
        <v>89</v>
      </c>
      <c r="E27" s="20" t="s">
        <v>123</v>
      </c>
      <c r="F27" s="19">
        <v>876</v>
      </c>
      <c r="G27" s="19" t="s">
        <v>48</v>
      </c>
      <c r="H27" s="19">
        <v>13</v>
      </c>
      <c r="I27" s="19" t="s">
        <v>74</v>
      </c>
      <c r="J27" s="55" t="s">
        <v>215</v>
      </c>
      <c r="K27" s="24">
        <v>600000</v>
      </c>
      <c r="L27" s="24">
        <v>200000</v>
      </c>
      <c r="M27" s="24"/>
      <c r="N27" s="19" t="s">
        <v>103</v>
      </c>
      <c r="O27" s="19" t="s">
        <v>197</v>
      </c>
      <c r="P27" s="20" t="s">
        <v>92</v>
      </c>
      <c r="Q27" s="19" t="s">
        <v>86</v>
      </c>
      <c r="R27" s="19"/>
      <c r="S27" s="19" t="s">
        <v>26</v>
      </c>
      <c r="T27" s="19"/>
    </row>
    <row r="28" spans="1:20" s="35" customFormat="1" ht="61.5" hidden="1" customHeight="1" outlineLevel="1" x14ac:dyDescent="0.25">
      <c r="A28" s="19">
        <v>12</v>
      </c>
      <c r="B28" s="19" t="s">
        <v>34</v>
      </c>
      <c r="C28" s="19" t="s">
        <v>35</v>
      </c>
      <c r="D28" s="20" t="s">
        <v>124</v>
      </c>
      <c r="E28" s="20" t="s">
        <v>66</v>
      </c>
      <c r="F28" s="19">
        <v>55</v>
      </c>
      <c r="G28" s="19" t="s">
        <v>49</v>
      </c>
      <c r="H28" s="19">
        <v>183.6</v>
      </c>
      <c r="I28" s="19" t="s">
        <v>33</v>
      </c>
      <c r="J28" s="59" t="s">
        <v>215</v>
      </c>
      <c r="K28" s="24">
        <v>1771500</v>
      </c>
      <c r="L28" s="57">
        <v>483136</v>
      </c>
      <c r="M28" s="57"/>
      <c r="N28" s="19">
        <v>7</v>
      </c>
      <c r="O28" s="19" t="s">
        <v>153</v>
      </c>
      <c r="P28" s="20" t="s">
        <v>64</v>
      </c>
      <c r="Q28" s="19" t="s">
        <v>27</v>
      </c>
      <c r="R28" s="19"/>
      <c r="S28" s="19" t="s">
        <v>125</v>
      </c>
      <c r="T28" s="19"/>
    </row>
    <row r="29" spans="1:20" s="10" customFormat="1" ht="61.5" hidden="1" customHeight="1" outlineLevel="1" x14ac:dyDescent="0.25">
      <c r="A29" s="53">
        <v>15</v>
      </c>
      <c r="B29" s="19" t="s">
        <v>82</v>
      </c>
      <c r="C29" s="19" t="s">
        <v>82</v>
      </c>
      <c r="D29" s="20" t="s">
        <v>79</v>
      </c>
      <c r="E29" s="20" t="s">
        <v>53</v>
      </c>
      <c r="F29" s="19">
        <v>876</v>
      </c>
      <c r="G29" s="19" t="s">
        <v>48</v>
      </c>
      <c r="H29" s="19">
        <v>2244</v>
      </c>
      <c r="I29" s="19" t="s">
        <v>33</v>
      </c>
      <c r="J29" s="59" t="s">
        <v>215</v>
      </c>
      <c r="K29" s="24">
        <v>437234</v>
      </c>
      <c r="L29" s="24">
        <v>218617</v>
      </c>
      <c r="M29" s="24"/>
      <c r="N29" s="19" t="s">
        <v>93</v>
      </c>
      <c r="O29" s="19" t="s">
        <v>104</v>
      </c>
      <c r="P29" s="20" t="s">
        <v>97</v>
      </c>
      <c r="Q29" s="19" t="s">
        <v>86</v>
      </c>
      <c r="R29" s="19"/>
      <c r="S29" s="19" t="s">
        <v>26</v>
      </c>
      <c r="T29" s="19"/>
    </row>
    <row r="30" spans="1:20" s="44" customFormat="1" ht="61.5" hidden="1" customHeight="1" outlineLevel="1" x14ac:dyDescent="0.25">
      <c r="A30" s="53">
        <v>16</v>
      </c>
      <c r="B30" s="53" t="s">
        <v>160</v>
      </c>
      <c r="C30" s="53" t="s">
        <v>161</v>
      </c>
      <c r="D30" s="58" t="s">
        <v>162</v>
      </c>
      <c r="E30" s="58" t="s">
        <v>163</v>
      </c>
      <c r="F30" s="53" t="s">
        <v>164</v>
      </c>
      <c r="G30" s="53" t="s">
        <v>165</v>
      </c>
      <c r="H30" s="57">
        <v>56069</v>
      </c>
      <c r="I30" s="53" t="s">
        <v>33</v>
      </c>
      <c r="J30" s="59" t="s">
        <v>215</v>
      </c>
      <c r="K30" s="63">
        <v>11595228.439999999</v>
      </c>
      <c r="L30" s="63">
        <v>5797614.2199999997</v>
      </c>
      <c r="M30" s="63"/>
      <c r="N30" s="53" t="s">
        <v>168</v>
      </c>
      <c r="O30" s="53" t="s">
        <v>198</v>
      </c>
      <c r="P30" s="58" t="s">
        <v>97</v>
      </c>
      <c r="Q30" s="53" t="s">
        <v>86</v>
      </c>
      <c r="R30" s="53" t="s">
        <v>86</v>
      </c>
      <c r="S30" s="53" t="s">
        <v>26</v>
      </c>
      <c r="T30" s="53"/>
    </row>
    <row r="31" spans="1:20" s="10" customFormat="1" ht="42.75" hidden="1" customHeight="1" outlineLevel="1" x14ac:dyDescent="0.25">
      <c r="A31" s="53">
        <v>19</v>
      </c>
      <c r="B31" s="19" t="s">
        <v>81</v>
      </c>
      <c r="C31" s="19" t="s">
        <v>81</v>
      </c>
      <c r="D31" s="20" t="s">
        <v>30</v>
      </c>
      <c r="E31" s="20" t="s">
        <v>154</v>
      </c>
      <c r="F31" s="19">
        <v>792</v>
      </c>
      <c r="G31" s="19" t="s">
        <v>31</v>
      </c>
      <c r="H31" s="19">
        <v>75</v>
      </c>
      <c r="I31" s="19" t="s">
        <v>61</v>
      </c>
      <c r="J31" s="20" t="s">
        <v>60</v>
      </c>
      <c r="K31" s="24">
        <v>750000</v>
      </c>
      <c r="L31" s="24">
        <v>375000</v>
      </c>
      <c r="M31" s="24"/>
      <c r="N31" s="19" t="s">
        <v>109</v>
      </c>
      <c r="O31" s="19" t="s">
        <v>104</v>
      </c>
      <c r="P31" s="20" t="s">
        <v>92</v>
      </c>
      <c r="Q31" s="19" t="s">
        <v>86</v>
      </c>
      <c r="R31" s="19"/>
      <c r="S31" s="19" t="s">
        <v>26</v>
      </c>
      <c r="T31" s="19"/>
    </row>
    <row r="32" spans="1:20" s="44" customFormat="1" ht="63" hidden="1" customHeight="1" outlineLevel="1" x14ac:dyDescent="0.25">
      <c r="A32" s="53">
        <v>20</v>
      </c>
      <c r="B32" s="53" t="s">
        <v>69</v>
      </c>
      <c r="C32" s="53" t="s">
        <v>119</v>
      </c>
      <c r="D32" s="58" t="s">
        <v>78</v>
      </c>
      <c r="E32" s="58" t="s">
        <v>121</v>
      </c>
      <c r="F32" s="54">
        <v>797</v>
      </c>
      <c r="G32" s="54" t="s">
        <v>91</v>
      </c>
      <c r="H32" s="53" t="s">
        <v>169</v>
      </c>
      <c r="I32" s="53" t="s">
        <v>74</v>
      </c>
      <c r="J32" s="55" t="s">
        <v>215</v>
      </c>
      <c r="K32" s="63">
        <v>1895043</v>
      </c>
      <c r="L32" s="63">
        <v>1105442</v>
      </c>
      <c r="M32" s="63"/>
      <c r="N32" s="53" t="s">
        <v>199</v>
      </c>
      <c r="O32" s="53" t="s">
        <v>200</v>
      </c>
      <c r="P32" s="58" t="s">
        <v>64</v>
      </c>
      <c r="Q32" s="53" t="s">
        <v>26</v>
      </c>
      <c r="R32" s="53"/>
      <c r="S32" s="53" t="s">
        <v>26</v>
      </c>
      <c r="T32" s="53"/>
    </row>
    <row r="33" spans="1:20" s="44" customFormat="1" ht="72.75" hidden="1" customHeight="1" outlineLevel="1" x14ac:dyDescent="0.25">
      <c r="A33" s="53">
        <v>21</v>
      </c>
      <c r="B33" s="53" t="s">
        <v>81</v>
      </c>
      <c r="C33" s="53" t="s">
        <v>81</v>
      </c>
      <c r="D33" s="58" t="s">
        <v>166</v>
      </c>
      <c r="E33" s="58" t="s">
        <v>167</v>
      </c>
      <c r="F33" s="53">
        <v>876</v>
      </c>
      <c r="G33" s="53" t="s">
        <v>48</v>
      </c>
      <c r="H33" s="53">
        <v>12</v>
      </c>
      <c r="I33" s="53" t="s">
        <v>33</v>
      </c>
      <c r="J33" s="55" t="s">
        <v>215</v>
      </c>
      <c r="K33" s="57">
        <v>228000</v>
      </c>
      <c r="L33" s="57">
        <v>133000</v>
      </c>
      <c r="M33" s="57"/>
      <c r="N33" s="53" t="s">
        <v>199</v>
      </c>
      <c r="O33" s="53" t="s">
        <v>200</v>
      </c>
      <c r="P33" s="58" t="s">
        <v>99</v>
      </c>
      <c r="Q33" s="53" t="s">
        <v>86</v>
      </c>
      <c r="R33" s="53"/>
      <c r="S33" s="53" t="s">
        <v>26</v>
      </c>
      <c r="T33" s="53"/>
    </row>
    <row r="34" spans="1:20" s="44" customFormat="1" ht="62.25" hidden="1" customHeight="1" outlineLevel="1" x14ac:dyDescent="0.25">
      <c r="A34" s="53">
        <v>23</v>
      </c>
      <c r="B34" s="53" t="s">
        <v>201</v>
      </c>
      <c r="C34" s="53" t="s">
        <v>202</v>
      </c>
      <c r="D34" s="58" t="s">
        <v>203</v>
      </c>
      <c r="E34" s="58" t="s">
        <v>204</v>
      </c>
      <c r="F34" s="53">
        <v>876</v>
      </c>
      <c r="G34" s="53" t="s">
        <v>48</v>
      </c>
      <c r="H34" s="57">
        <v>4</v>
      </c>
      <c r="I34" s="53" t="s">
        <v>33</v>
      </c>
      <c r="J34" s="59" t="s">
        <v>215</v>
      </c>
      <c r="K34" s="57">
        <v>261300</v>
      </c>
      <c r="L34" s="57">
        <v>209600</v>
      </c>
      <c r="M34" s="57"/>
      <c r="N34" s="53" t="s">
        <v>105</v>
      </c>
      <c r="O34" s="53" t="s">
        <v>106</v>
      </c>
      <c r="P34" s="58" t="s">
        <v>64</v>
      </c>
      <c r="Q34" s="53" t="s">
        <v>26</v>
      </c>
      <c r="R34" s="53"/>
      <c r="S34" s="53" t="s">
        <v>26</v>
      </c>
      <c r="T34" s="53"/>
    </row>
    <row r="35" spans="1:20" s="44" customFormat="1" ht="62.25" hidden="1" customHeight="1" outlineLevel="1" x14ac:dyDescent="0.25">
      <c r="A35" s="53">
        <v>24</v>
      </c>
      <c r="B35" s="53" t="s">
        <v>84</v>
      </c>
      <c r="C35" s="53" t="s">
        <v>131</v>
      </c>
      <c r="D35" s="58" t="s">
        <v>85</v>
      </c>
      <c r="E35" s="58" t="s">
        <v>56</v>
      </c>
      <c r="F35" s="53">
        <v>112</v>
      </c>
      <c r="G35" s="53" t="s">
        <v>32</v>
      </c>
      <c r="H35" s="53" t="s">
        <v>205</v>
      </c>
      <c r="I35" s="53" t="s">
        <v>33</v>
      </c>
      <c r="J35" s="59" t="s">
        <v>215</v>
      </c>
      <c r="K35" s="57">
        <v>2031975</v>
      </c>
      <c r="L35" s="57">
        <v>1831975</v>
      </c>
      <c r="M35" s="57"/>
      <c r="N35" s="53" t="s">
        <v>206</v>
      </c>
      <c r="O35" s="53" t="s">
        <v>107</v>
      </c>
      <c r="P35" s="58" t="s">
        <v>64</v>
      </c>
      <c r="Q35" s="53" t="s">
        <v>26</v>
      </c>
      <c r="R35" s="53"/>
      <c r="S35" s="53" t="s">
        <v>26</v>
      </c>
      <c r="T35" s="53"/>
    </row>
    <row r="36" spans="1:20" s="10" customFormat="1" ht="61.5" hidden="1" customHeight="1" outlineLevel="1" x14ac:dyDescent="0.25">
      <c r="A36" s="19">
        <v>25</v>
      </c>
      <c r="B36" s="19" t="s">
        <v>52</v>
      </c>
      <c r="C36" s="19" t="s">
        <v>132</v>
      </c>
      <c r="D36" s="20" t="s">
        <v>68</v>
      </c>
      <c r="E36" s="20" t="s">
        <v>67</v>
      </c>
      <c r="F36" s="19">
        <v>112</v>
      </c>
      <c r="G36" s="19" t="s">
        <v>32</v>
      </c>
      <c r="H36" s="24">
        <v>250000</v>
      </c>
      <c r="I36" s="19" t="s">
        <v>33</v>
      </c>
      <c r="J36" s="59" t="s">
        <v>215</v>
      </c>
      <c r="K36" s="24">
        <f>H36*52</f>
        <v>13000000</v>
      </c>
      <c r="L36" s="24">
        <v>12000000</v>
      </c>
      <c r="M36" s="24"/>
      <c r="N36" s="19" t="s">
        <v>105</v>
      </c>
      <c r="O36" s="19" t="s">
        <v>106</v>
      </c>
      <c r="P36" s="20" t="s">
        <v>97</v>
      </c>
      <c r="Q36" s="19" t="s">
        <v>27</v>
      </c>
      <c r="R36" s="19"/>
      <c r="S36" s="19" t="s">
        <v>26</v>
      </c>
      <c r="T36" s="19"/>
    </row>
    <row r="37" spans="1:20" s="10" customFormat="1" ht="75.75" hidden="1" customHeight="1" outlineLevel="1" x14ac:dyDescent="0.25">
      <c r="A37" s="19">
        <v>26</v>
      </c>
      <c r="B37" s="19" t="s">
        <v>83</v>
      </c>
      <c r="C37" s="36" t="s">
        <v>130</v>
      </c>
      <c r="D37" s="20" t="s">
        <v>70</v>
      </c>
      <c r="E37" s="20" t="s">
        <v>51</v>
      </c>
      <c r="F37" s="19">
        <v>112</v>
      </c>
      <c r="G37" s="19" t="s">
        <v>32</v>
      </c>
      <c r="H37" s="19">
        <v>4500</v>
      </c>
      <c r="I37" s="19" t="s">
        <v>33</v>
      </c>
      <c r="J37" s="55" t="s">
        <v>215</v>
      </c>
      <c r="K37" s="24">
        <v>298000</v>
      </c>
      <c r="L37" s="24">
        <v>223500</v>
      </c>
      <c r="M37" s="24"/>
      <c r="N37" s="19" t="s">
        <v>105</v>
      </c>
      <c r="O37" s="19" t="s">
        <v>108</v>
      </c>
      <c r="P37" s="20" t="s">
        <v>64</v>
      </c>
      <c r="Q37" s="19" t="s">
        <v>26</v>
      </c>
      <c r="R37" s="19" t="s">
        <v>86</v>
      </c>
      <c r="S37" s="19" t="s">
        <v>26</v>
      </c>
      <c r="T37" s="19"/>
    </row>
    <row r="38" spans="1:20" s="10" customFormat="1" ht="98.25" hidden="1" customHeight="1" outlineLevel="1" x14ac:dyDescent="0.25">
      <c r="A38" s="19">
        <v>27</v>
      </c>
      <c r="B38" s="19" t="s">
        <v>207</v>
      </c>
      <c r="C38" s="36" t="s">
        <v>208</v>
      </c>
      <c r="D38" s="20" t="s">
        <v>209</v>
      </c>
      <c r="E38" s="58" t="s">
        <v>133</v>
      </c>
      <c r="F38" s="53">
        <v>876</v>
      </c>
      <c r="G38" s="53" t="s">
        <v>48</v>
      </c>
      <c r="H38" s="19">
        <v>1</v>
      </c>
      <c r="I38" s="19" t="s">
        <v>33</v>
      </c>
      <c r="J38" s="55" t="s">
        <v>215</v>
      </c>
      <c r="K38" s="24">
        <v>17500000</v>
      </c>
      <c r="L38" s="24">
        <v>17500000</v>
      </c>
      <c r="M38" s="24"/>
      <c r="N38" s="19" t="s">
        <v>210</v>
      </c>
      <c r="O38" s="19" t="s">
        <v>107</v>
      </c>
      <c r="P38" s="20" t="s">
        <v>97</v>
      </c>
      <c r="Q38" s="19" t="s">
        <v>26</v>
      </c>
      <c r="R38" s="19"/>
      <c r="S38" s="19" t="s">
        <v>26</v>
      </c>
      <c r="T38" s="19"/>
    </row>
    <row r="39" spans="1:20" s="10" customFormat="1" ht="75.75" hidden="1" customHeight="1" outlineLevel="1" x14ac:dyDescent="0.25">
      <c r="A39" s="19">
        <v>28</v>
      </c>
      <c r="B39" s="19" t="s">
        <v>207</v>
      </c>
      <c r="C39" s="36" t="s">
        <v>211</v>
      </c>
      <c r="D39" s="20" t="s">
        <v>212</v>
      </c>
      <c r="E39" s="58" t="s">
        <v>133</v>
      </c>
      <c r="F39" s="53">
        <v>876</v>
      </c>
      <c r="G39" s="53" t="s">
        <v>48</v>
      </c>
      <c r="H39" s="19">
        <v>1</v>
      </c>
      <c r="I39" s="19" t="s">
        <v>33</v>
      </c>
      <c r="J39" s="55" t="s">
        <v>215</v>
      </c>
      <c r="K39" s="24">
        <v>5632500</v>
      </c>
      <c r="L39" s="24">
        <v>5632500</v>
      </c>
      <c r="M39" s="24"/>
      <c r="N39" s="19" t="s">
        <v>210</v>
      </c>
      <c r="O39" s="19" t="s">
        <v>107</v>
      </c>
      <c r="P39" s="20" t="s">
        <v>64</v>
      </c>
      <c r="Q39" s="19" t="s">
        <v>26</v>
      </c>
      <c r="R39" s="19"/>
      <c r="S39" s="19" t="s">
        <v>26</v>
      </c>
      <c r="T39" s="19"/>
    </row>
    <row r="40" spans="1:20" s="10" customFormat="1" hidden="1" outlineLevel="1" x14ac:dyDescent="0.25">
      <c r="A40" s="19"/>
      <c r="B40" s="19"/>
      <c r="C40" s="36"/>
      <c r="D40" s="20"/>
      <c r="E40" s="58"/>
      <c r="F40" s="53"/>
      <c r="G40" s="53"/>
      <c r="H40" s="19"/>
      <c r="I40" s="19"/>
      <c r="J40" s="59"/>
      <c r="K40" s="24">
        <f>SUM(K23:K39)</f>
        <v>60479432.439999998</v>
      </c>
      <c r="L40" s="24">
        <f>SUM(L23:L39)</f>
        <v>49262279.719999999</v>
      </c>
      <c r="M40" s="24">
        <f>SUM(M23:M39)</f>
        <v>0</v>
      </c>
      <c r="N40" s="19"/>
      <c r="O40" s="19"/>
      <c r="P40" s="20"/>
      <c r="Q40" s="19"/>
      <c r="R40" s="19"/>
      <c r="S40" s="19"/>
      <c r="T40" s="19"/>
    </row>
    <row r="41" spans="1:20" ht="15.75" collapsed="1" x14ac:dyDescent="0.25">
      <c r="A41" s="109" t="s">
        <v>114</v>
      </c>
      <c r="B41" s="110"/>
      <c r="C41" s="110"/>
      <c r="D41" s="110"/>
      <c r="E41" s="110"/>
      <c r="F41" s="110"/>
      <c r="G41" s="110"/>
      <c r="H41" s="110"/>
      <c r="I41" s="110"/>
      <c r="J41" s="110"/>
      <c r="K41" s="110"/>
      <c r="L41" s="110"/>
      <c r="M41" s="110"/>
      <c r="N41" s="110"/>
      <c r="O41" s="110"/>
      <c r="P41" s="110"/>
      <c r="Q41" s="110"/>
      <c r="R41" s="110"/>
      <c r="S41" s="111"/>
    </row>
    <row r="42" spans="1:20" ht="15.75" x14ac:dyDescent="0.25">
      <c r="A42" s="109" t="s">
        <v>134</v>
      </c>
      <c r="B42" s="110"/>
      <c r="C42" s="110"/>
      <c r="D42" s="110"/>
      <c r="E42" s="110"/>
      <c r="F42" s="110"/>
      <c r="G42" s="110"/>
      <c r="H42" s="110"/>
      <c r="I42" s="110"/>
      <c r="J42" s="110"/>
      <c r="K42" s="110"/>
      <c r="L42" s="110"/>
      <c r="M42" s="110"/>
      <c r="N42" s="110"/>
      <c r="O42" s="110"/>
      <c r="P42" s="110"/>
      <c r="Q42" s="110"/>
      <c r="R42" s="110"/>
      <c r="S42" s="111"/>
    </row>
    <row r="43" spans="1:20" s="10" customFormat="1" ht="97.5" customHeight="1" x14ac:dyDescent="0.25">
      <c r="A43" s="72">
        <v>1</v>
      </c>
      <c r="B43" s="72" t="s">
        <v>77</v>
      </c>
      <c r="C43" s="84" t="s">
        <v>117</v>
      </c>
      <c r="D43" s="73" t="s">
        <v>75</v>
      </c>
      <c r="E43" s="73" t="s">
        <v>73</v>
      </c>
      <c r="F43" s="72">
        <v>876</v>
      </c>
      <c r="G43" s="72" t="s">
        <v>48</v>
      </c>
      <c r="H43" s="72">
        <v>8644</v>
      </c>
      <c r="I43" s="72" t="s">
        <v>74</v>
      </c>
      <c r="J43" s="59" t="s">
        <v>215</v>
      </c>
      <c r="K43" s="71">
        <v>2386266</v>
      </c>
      <c r="L43" s="71">
        <f>K43</f>
        <v>2386266</v>
      </c>
      <c r="M43" s="71">
        <f>K43-L43</f>
        <v>0</v>
      </c>
      <c r="N43" s="72" t="s">
        <v>170</v>
      </c>
      <c r="O43" s="72" t="s">
        <v>171</v>
      </c>
      <c r="P43" s="73" t="s">
        <v>247</v>
      </c>
      <c r="Q43" s="72" t="s">
        <v>86</v>
      </c>
      <c r="R43" s="72" t="s">
        <v>86</v>
      </c>
      <c r="S43" s="72" t="s">
        <v>26</v>
      </c>
    </row>
    <row r="44" spans="1:20" s="10" customFormat="1" ht="60" customHeight="1" x14ac:dyDescent="0.25">
      <c r="A44" s="72">
        <v>2</v>
      </c>
      <c r="B44" s="72" t="s">
        <v>242</v>
      </c>
      <c r="C44" s="72" t="s">
        <v>243</v>
      </c>
      <c r="D44" s="73" t="s">
        <v>187</v>
      </c>
      <c r="E44" s="59" t="s">
        <v>133</v>
      </c>
      <c r="F44" s="72">
        <v>876</v>
      </c>
      <c r="G44" s="72" t="s">
        <v>48</v>
      </c>
      <c r="H44" s="72">
        <v>18</v>
      </c>
      <c r="I44" s="72" t="s">
        <v>74</v>
      </c>
      <c r="J44" s="59" t="s">
        <v>215</v>
      </c>
      <c r="K44" s="71">
        <v>207095</v>
      </c>
      <c r="L44" s="71">
        <f>K44</f>
        <v>207095</v>
      </c>
      <c r="M44" s="71">
        <f>K44-L44</f>
        <v>0</v>
      </c>
      <c r="N44" s="72" t="s">
        <v>170</v>
      </c>
      <c r="O44" s="72" t="s">
        <v>171</v>
      </c>
      <c r="P44" s="73" t="s">
        <v>241</v>
      </c>
      <c r="Q44" s="72" t="s">
        <v>86</v>
      </c>
      <c r="R44" s="72"/>
      <c r="S44" s="72" t="s">
        <v>26</v>
      </c>
    </row>
    <row r="45" spans="1:20" s="10" customFormat="1" ht="60" customHeight="1" x14ac:dyDescent="0.25">
      <c r="A45" s="75">
        <v>3</v>
      </c>
      <c r="B45" s="72" t="s">
        <v>248</v>
      </c>
      <c r="C45" s="72" t="s">
        <v>249</v>
      </c>
      <c r="D45" s="73" t="s">
        <v>250</v>
      </c>
      <c r="E45" s="73" t="s">
        <v>251</v>
      </c>
      <c r="F45" s="72">
        <v>792</v>
      </c>
      <c r="G45" s="72" t="s">
        <v>31</v>
      </c>
      <c r="H45" s="72">
        <v>71</v>
      </c>
      <c r="I45" s="72" t="s">
        <v>61</v>
      </c>
      <c r="J45" s="73" t="s">
        <v>60</v>
      </c>
      <c r="K45" s="71">
        <v>765743</v>
      </c>
      <c r="L45" s="71">
        <f>K45</f>
        <v>765743</v>
      </c>
      <c r="M45" s="71">
        <f>K45-L45</f>
        <v>0</v>
      </c>
      <c r="N45" s="72" t="s">
        <v>170</v>
      </c>
      <c r="O45" s="72" t="s">
        <v>171</v>
      </c>
      <c r="P45" s="73" t="s">
        <v>241</v>
      </c>
      <c r="Q45" s="72" t="s">
        <v>86</v>
      </c>
      <c r="R45" s="72"/>
      <c r="S45" s="72" t="s">
        <v>26</v>
      </c>
    </row>
    <row r="46" spans="1:20" s="10" customFormat="1" ht="61.5" customHeight="1" x14ac:dyDescent="0.25">
      <c r="A46" s="72">
        <v>4</v>
      </c>
      <c r="B46" s="75" t="s">
        <v>140</v>
      </c>
      <c r="C46" s="75" t="s">
        <v>141</v>
      </c>
      <c r="D46" s="59" t="s">
        <v>214</v>
      </c>
      <c r="E46" s="59" t="s">
        <v>133</v>
      </c>
      <c r="F46" s="75">
        <v>876</v>
      </c>
      <c r="G46" s="75" t="s">
        <v>48</v>
      </c>
      <c r="H46" s="78">
        <v>1</v>
      </c>
      <c r="I46" s="79" t="s">
        <v>33</v>
      </c>
      <c r="J46" s="59" t="s">
        <v>215</v>
      </c>
      <c r="K46" s="71">
        <v>600000</v>
      </c>
      <c r="L46" s="71">
        <f>K46</f>
        <v>600000</v>
      </c>
      <c r="M46" s="71">
        <v>0</v>
      </c>
      <c r="N46" s="75" t="s">
        <v>234</v>
      </c>
      <c r="O46" s="75" t="s">
        <v>106</v>
      </c>
      <c r="P46" s="80" t="s">
        <v>64</v>
      </c>
      <c r="Q46" s="75" t="s">
        <v>26</v>
      </c>
      <c r="R46" s="75"/>
      <c r="S46" s="75" t="s">
        <v>26</v>
      </c>
    </row>
    <row r="47" spans="1:20" s="10" customFormat="1" ht="159" customHeight="1" x14ac:dyDescent="0.25">
      <c r="A47" s="75">
        <v>5</v>
      </c>
      <c r="B47" s="75" t="s">
        <v>140</v>
      </c>
      <c r="C47" s="75" t="s">
        <v>141</v>
      </c>
      <c r="D47" s="59" t="s">
        <v>177</v>
      </c>
      <c r="E47" s="59" t="s">
        <v>133</v>
      </c>
      <c r="F47" s="75">
        <v>876</v>
      </c>
      <c r="G47" s="75" t="s">
        <v>48</v>
      </c>
      <c r="H47" s="78">
        <v>1</v>
      </c>
      <c r="I47" s="79" t="s">
        <v>33</v>
      </c>
      <c r="J47" s="59" t="s">
        <v>215</v>
      </c>
      <c r="K47" s="71">
        <v>384000</v>
      </c>
      <c r="L47" s="71">
        <v>320000</v>
      </c>
      <c r="M47" s="71">
        <f>K47-L47</f>
        <v>64000</v>
      </c>
      <c r="N47" s="75" t="s">
        <v>233</v>
      </c>
      <c r="O47" s="85" t="s">
        <v>219</v>
      </c>
      <c r="P47" s="73" t="s">
        <v>241</v>
      </c>
      <c r="Q47" s="75" t="s">
        <v>86</v>
      </c>
      <c r="R47" s="75"/>
      <c r="S47" s="75" t="s">
        <v>26</v>
      </c>
    </row>
    <row r="48" spans="1:20" s="10" customFormat="1" ht="62.25" customHeight="1" x14ac:dyDescent="0.25">
      <c r="A48" s="75">
        <v>6</v>
      </c>
      <c r="B48" s="75" t="s">
        <v>138</v>
      </c>
      <c r="C48" s="75" t="s">
        <v>139</v>
      </c>
      <c r="D48" s="59" t="s">
        <v>178</v>
      </c>
      <c r="E48" s="59" t="s">
        <v>133</v>
      </c>
      <c r="F48" s="75">
        <v>876</v>
      </c>
      <c r="G48" s="75" t="s">
        <v>48</v>
      </c>
      <c r="H48" s="78">
        <v>1</v>
      </c>
      <c r="I48" s="79" t="s">
        <v>33</v>
      </c>
      <c r="J48" s="59" t="s">
        <v>215</v>
      </c>
      <c r="K48" s="71">
        <v>141840</v>
      </c>
      <c r="L48" s="71">
        <v>106380</v>
      </c>
      <c r="M48" s="71">
        <v>35460</v>
      </c>
      <c r="N48" s="75" t="s">
        <v>238</v>
      </c>
      <c r="O48" s="85" t="s">
        <v>220</v>
      </c>
      <c r="P48" s="80" t="s">
        <v>64</v>
      </c>
      <c r="Q48" s="75" t="s">
        <v>26</v>
      </c>
      <c r="R48" s="75"/>
      <c r="S48" s="75" t="s">
        <v>26</v>
      </c>
    </row>
    <row r="49" spans="1:19" s="10" customFormat="1" ht="97.5" customHeight="1" x14ac:dyDescent="0.25">
      <c r="A49" s="72">
        <v>7</v>
      </c>
      <c r="B49" s="75" t="s">
        <v>138</v>
      </c>
      <c r="C49" s="75" t="s">
        <v>139</v>
      </c>
      <c r="D49" s="83" t="s">
        <v>179</v>
      </c>
      <c r="E49" s="83" t="s">
        <v>133</v>
      </c>
      <c r="F49" s="75">
        <v>876</v>
      </c>
      <c r="G49" s="75" t="s">
        <v>48</v>
      </c>
      <c r="H49" s="78">
        <v>1</v>
      </c>
      <c r="I49" s="79" t="s">
        <v>33</v>
      </c>
      <c r="J49" s="59" t="s">
        <v>215</v>
      </c>
      <c r="K49" s="71">
        <v>150000</v>
      </c>
      <c r="L49" s="71">
        <v>150000</v>
      </c>
      <c r="M49" s="71">
        <v>0</v>
      </c>
      <c r="N49" s="75" t="s">
        <v>239</v>
      </c>
      <c r="O49" s="85" t="s">
        <v>221</v>
      </c>
      <c r="P49" s="80" t="s">
        <v>64</v>
      </c>
      <c r="Q49" s="75" t="s">
        <v>26</v>
      </c>
      <c r="R49" s="75"/>
      <c r="S49" s="75" t="s">
        <v>26</v>
      </c>
    </row>
    <row r="50" spans="1:19" s="10" customFormat="1" ht="60" customHeight="1" x14ac:dyDescent="0.25">
      <c r="A50" s="72">
        <v>8</v>
      </c>
      <c r="B50" s="72" t="s">
        <v>28</v>
      </c>
      <c r="C50" s="72" t="s">
        <v>29</v>
      </c>
      <c r="D50" s="73" t="s">
        <v>80</v>
      </c>
      <c r="E50" s="73" t="s">
        <v>72</v>
      </c>
      <c r="F50" s="72">
        <v>876</v>
      </c>
      <c r="G50" s="72" t="s">
        <v>48</v>
      </c>
      <c r="H50" s="72">
        <v>12</v>
      </c>
      <c r="I50" s="72" t="s">
        <v>33</v>
      </c>
      <c r="J50" s="59" t="s">
        <v>215</v>
      </c>
      <c r="K50" s="71">
        <v>301901</v>
      </c>
      <c r="L50" s="71">
        <f>ROUND((K50/12*9),2)</f>
        <v>226425.75</v>
      </c>
      <c r="M50" s="71">
        <f>K50-L50</f>
        <v>75475.25</v>
      </c>
      <c r="N50" s="72" t="s">
        <v>240</v>
      </c>
      <c r="O50" s="72" t="s">
        <v>232</v>
      </c>
      <c r="P50" s="73" t="s">
        <v>97</v>
      </c>
      <c r="Q50" s="72" t="s">
        <v>86</v>
      </c>
      <c r="R50" s="72"/>
      <c r="S50" s="72" t="s">
        <v>26</v>
      </c>
    </row>
    <row r="51" spans="1:19" s="10" customFormat="1" ht="111" customHeight="1" x14ac:dyDescent="0.25">
      <c r="A51" s="72">
        <v>9</v>
      </c>
      <c r="B51" s="72" t="s">
        <v>69</v>
      </c>
      <c r="C51" s="72" t="s">
        <v>120</v>
      </c>
      <c r="D51" s="73" t="s">
        <v>89</v>
      </c>
      <c r="E51" s="73" t="s">
        <v>123</v>
      </c>
      <c r="F51" s="72">
        <v>876</v>
      </c>
      <c r="G51" s="72" t="s">
        <v>48</v>
      </c>
      <c r="H51" s="72">
        <v>0</v>
      </c>
      <c r="I51" s="72" t="s">
        <v>74</v>
      </c>
      <c r="J51" s="59" t="s">
        <v>215</v>
      </c>
      <c r="K51" s="71">
        <v>979940</v>
      </c>
      <c r="L51" s="71">
        <f>K51</f>
        <v>979940</v>
      </c>
      <c r="M51" s="71">
        <f>K51-L51</f>
        <v>0</v>
      </c>
      <c r="N51" s="72" t="s">
        <v>260</v>
      </c>
      <c r="O51" s="72" t="s">
        <v>171</v>
      </c>
      <c r="P51" s="73" t="s">
        <v>247</v>
      </c>
      <c r="Q51" s="72" t="s">
        <v>86</v>
      </c>
      <c r="R51" s="72" t="s">
        <v>86</v>
      </c>
      <c r="S51" s="72" t="s">
        <v>26</v>
      </c>
    </row>
    <row r="52" spans="1:19" s="10" customFormat="1" ht="59.25" customHeight="1" x14ac:dyDescent="0.25">
      <c r="A52" s="72">
        <v>10</v>
      </c>
      <c r="B52" s="81" t="s">
        <v>190</v>
      </c>
      <c r="C52" s="81" t="s">
        <v>275</v>
      </c>
      <c r="D52" s="86" t="s">
        <v>255</v>
      </c>
      <c r="E52" s="81" t="s">
        <v>256</v>
      </c>
      <c r="F52" s="81" t="s">
        <v>257</v>
      </c>
      <c r="G52" s="81" t="s">
        <v>258</v>
      </c>
      <c r="H52" s="81">
        <v>1</v>
      </c>
      <c r="I52" s="81" t="s">
        <v>33</v>
      </c>
      <c r="J52" s="59" t="s">
        <v>215</v>
      </c>
      <c r="K52" s="71">
        <v>600000</v>
      </c>
      <c r="L52" s="71">
        <v>600000</v>
      </c>
      <c r="M52" s="71">
        <v>0</v>
      </c>
      <c r="N52" s="72" t="s">
        <v>260</v>
      </c>
      <c r="O52" s="87">
        <v>45261</v>
      </c>
      <c r="P52" s="82" t="s">
        <v>64</v>
      </c>
      <c r="Q52" s="81" t="s">
        <v>26</v>
      </c>
      <c r="R52" s="72"/>
      <c r="S52" s="81" t="s">
        <v>26</v>
      </c>
    </row>
    <row r="53" spans="1:19" s="10" customFormat="1" ht="133.5" customHeight="1" x14ac:dyDescent="0.25">
      <c r="A53" s="72">
        <v>11</v>
      </c>
      <c r="B53" s="72">
        <v>6910</v>
      </c>
      <c r="C53" s="72">
        <v>691012</v>
      </c>
      <c r="D53" s="83" t="s">
        <v>261</v>
      </c>
      <c r="E53" s="83" t="s">
        <v>262</v>
      </c>
      <c r="F53" s="81">
        <v>876</v>
      </c>
      <c r="G53" s="81" t="s">
        <v>258</v>
      </c>
      <c r="H53" s="81">
        <v>1</v>
      </c>
      <c r="I53" s="81" t="s">
        <v>33</v>
      </c>
      <c r="J53" s="59" t="s">
        <v>215</v>
      </c>
      <c r="K53" s="71">
        <v>270000</v>
      </c>
      <c r="L53" s="71">
        <v>270000</v>
      </c>
      <c r="M53" s="71">
        <v>0</v>
      </c>
      <c r="N53" s="72" t="s">
        <v>260</v>
      </c>
      <c r="O53" s="87">
        <v>45261</v>
      </c>
      <c r="P53" s="82" t="s">
        <v>64</v>
      </c>
      <c r="Q53" s="81" t="s">
        <v>26</v>
      </c>
      <c r="R53" s="72"/>
      <c r="S53" s="81" t="s">
        <v>26</v>
      </c>
    </row>
    <row r="54" spans="1:19" s="10" customFormat="1" ht="22.5" customHeight="1" x14ac:dyDescent="0.25">
      <c r="A54" s="122" t="s">
        <v>135</v>
      </c>
      <c r="B54" s="123"/>
      <c r="C54" s="123"/>
      <c r="D54" s="123"/>
      <c r="E54" s="123"/>
      <c r="F54" s="123"/>
      <c r="G54" s="123"/>
      <c r="H54" s="123"/>
      <c r="I54" s="123"/>
      <c r="J54" s="123"/>
      <c r="K54" s="123"/>
      <c r="L54" s="123"/>
      <c r="M54" s="123"/>
      <c r="N54" s="123"/>
      <c r="O54" s="123"/>
      <c r="P54" s="123"/>
      <c r="Q54" s="123"/>
      <c r="R54" s="123"/>
      <c r="S54" s="124"/>
    </row>
    <row r="55" spans="1:19" s="10" customFormat="1" ht="62.25" customHeight="1" x14ac:dyDescent="0.25">
      <c r="A55" s="72">
        <v>12</v>
      </c>
      <c r="B55" s="75" t="s">
        <v>245</v>
      </c>
      <c r="C55" s="75" t="s">
        <v>246</v>
      </c>
      <c r="D55" s="83" t="s">
        <v>180</v>
      </c>
      <c r="E55" s="83" t="s">
        <v>133</v>
      </c>
      <c r="F55" s="75">
        <v>876</v>
      </c>
      <c r="G55" s="75" t="s">
        <v>48</v>
      </c>
      <c r="H55" s="78">
        <v>1</v>
      </c>
      <c r="I55" s="79" t="s">
        <v>33</v>
      </c>
      <c r="J55" s="59" t="s">
        <v>215</v>
      </c>
      <c r="K55" s="71">
        <v>13000000</v>
      </c>
      <c r="L55" s="71">
        <v>10000000</v>
      </c>
      <c r="M55" s="71">
        <v>3000000</v>
      </c>
      <c r="N55" s="75" t="s">
        <v>231</v>
      </c>
      <c r="O55" s="75" t="s">
        <v>244</v>
      </c>
      <c r="P55" s="73" t="s">
        <v>241</v>
      </c>
      <c r="Q55" s="75" t="s">
        <v>86</v>
      </c>
      <c r="R55" s="75"/>
      <c r="S55" s="75" t="s">
        <v>26</v>
      </c>
    </row>
    <row r="56" spans="1:19" s="35" customFormat="1" ht="61.5" customHeight="1" x14ac:dyDescent="0.25">
      <c r="A56" s="75">
        <v>13</v>
      </c>
      <c r="B56" s="75" t="s">
        <v>138</v>
      </c>
      <c r="C56" s="75" t="s">
        <v>139</v>
      </c>
      <c r="D56" s="80" t="s">
        <v>181</v>
      </c>
      <c r="E56" s="59" t="s">
        <v>133</v>
      </c>
      <c r="F56" s="75">
        <v>876</v>
      </c>
      <c r="G56" s="75" t="s">
        <v>48</v>
      </c>
      <c r="H56" s="78">
        <v>1</v>
      </c>
      <c r="I56" s="79" t="s">
        <v>33</v>
      </c>
      <c r="J56" s="59" t="s">
        <v>215</v>
      </c>
      <c r="K56" s="71">
        <v>303094</v>
      </c>
      <c r="L56" s="71">
        <v>303094</v>
      </c>
      <c r="M56" s="71">
        <f>K56-L56</f>
        <v>0</v>
      </c>
      <c r="N56" s="75" t="s">
        <v>175</v>
      </c>
      <c r="O56" s="75" t="s">
        <v>230</v>
      </c>
      <c r="P56" s="73" t="s">
        <v>241</v>
      </c>
      <c r="Q56" s="75" t="s">
        <v>86</v>
      </c>
      <c r="R56" s="75"/>
      <c r="S56" s="72" t="s">
        <v>26</v>
      </c>
    </row>
    <row r="57" spans="1:19" s="35" customFormat="1" ht="60.75" customHeight="1" x14ac:dyDescent="0.25">
      <c r="A57" s="72">
        <v>14</v>
      </c>
      <c r="B57" s="72" t="s">
        <v>34</v>
      </c>
      <c r="C57" s="72" t="s">
        <v>35</v>
      </c>
      <c r="D57" s="73" t="s">
        <v>124</v>
      </c>
      <c r="E57" s="73" t="s">
        <v>66</v>
      </c>
      <c r="F57" s="72">
        <v>55</v>
      </c>
      <c r="G57" s="72" t="s">
        <v>49</v>
      </c>
      <c r="H57" s="72">
        <v>183.6</v>
      </c>
      <c r="I57" s="72" t="s">
        <v>33</v>
      </c>
      <c r="J57" s="73" t="s">
        <v>128</v>
      </c>
      <c r="K57" s="71">
        <v>1850790</v>
      </c>
      <c r="L57" s="71">
        <f>ROUND((K57/11*9), )</f>
        <v>1514283</v>
      </c>
      <c r="M57" s="71">
        <f>K57-L57</f>
        <v>336507</v>
      </c>
      <c r="N57" s="75" t="s">
        <v>175</v>
      </c>
      <c r="O57" s="75" t="s">
        <v>220</v>
      </c>
      <c r="P57" s="73" t="s">
        <v>64</v>
      </c>
      <c r="Q57" s="72" t="s">
        <v>27</v>
      </c>
      <c r="R57" s="72"/>
      <c r="S57" s="72" t="s">
        <v>125</v>
      </c>
    </row>
    <row r="58" spans="1:19" s="35" customFormat="1" ht="77.25" customHeight="1" x14ac:dyDescent="0.25">
      <c r="A58" s="72">
        <v>15</v>
      </c>
      <c r="B58" s="75" t="s">
        <v>138</v>
      </c>
      <c r="C58" s="75" t="s">
        <v>139</v>
      </c>
      <c r="D58" s="73" t="s">
        <v>263</v>
      </c>
      <c r="E58" s="83" t="s">
        <v>133</v>
      </c>
      <c r="F58" s="72">
        <v>876</v>
      </c>
      <c r="G58" s="75" t="s">
        <v>48</v>
      </c>
      <c r="H58" s="72">
        <v>1</v>
      </c>
      <c r="I58" s="72" t="s">
        <v>33</v>
      </c>
      <c r="J58" s="59" t="s">
        <v>215</v>
      </c>
      <c r="K58" s="71">
        <v>320000</v>
      </c>
      <c r="L58" s="71">
        <f>K58</f>
        <v>320000</v>
      </c>
      <c r="M58" s="71">
        <v>0</v>
      </c>
      <c r="N58" s="75" t="s">
        <v>231</v>
      </c>
      <c r="O58" s="72" t="s">
        <v>264</v>
      </c>
      <c r="P58" s="73" t="s">
        <v>64</v>
      </c>
      <c r="Q58" s="72" t="s">
        <v>27</v>
      </c>
      <c r="R58" s="72"/>
      <c r="S58" s="72" t="s">
        <v>26</v>
      </c>
    </row>
    <row r="59" spans="1:19" s="10" customFormat="1" ht="111.75" customHeight="1" x14ac:dyDescent="0.25">
      <c r="A59" s="72">
        <v>16</v>
      </c>
      <c r="B59" s="72" t="s">
        <v>69</v>
      </c>
      <c r="C59" s="72" t="s">
        <v>120</v>
      </c>
      <c r="D59" s="73" t="s">
        <v>188</v>
      </c>
      <c r="E59" s="73" t="s">
        <v>123</v>
      </c>
      <c r="F59" s="72">
        <v>796</v>
      </c>
      <c r="G59" s="72" t="s">
        <v>91</v>
      </c>
      <c r="H59" s="72">
        <v>78</v>
      </c>
      <c r="I59" s="72" t="s">
        <v>74</v>
      </c>
      <c r="J59" s="59" t="s">
        <v>215</v>
      </c>
      <c r="K59" s="71">
        <v>2232839.44</v>
      </c>
      <c r="L59" s="71">
        <f>K59</f>
        <v>2232839.44</v>
      </c>
      <c r="M59" s="71">
        <v>0</v>
      </c>
      <c r="N59" s="72" t="s">
        <v>104</v>
      </c>
      <c r="O59" s="72" t="s">
        <v>171</v>
      </c>
      <c r="P59" s="73" t="s">
        <v>247</v>
      </c>
      <c r="Q59" s="72" t="s">
        <v>86</v>
      </c>
      <c r="R59" s="72" t="s">
        <v>86</v>
      </c>
      <c r="S59" s="72" t="s">
        <v>26</v>
      </c>
    </row>
    <row r="60" spans="1:19" s="10" customFormat="1" ht="99" customHeight="1" x14ac:dyDescent="0.25">
      <c r="A60" s="75">
        <v>17</v>
      </c>
      <c r="B60" s="72" t="s">
        <v>276</v>
      </c>
      <c r="C60" s="72" t="s">
        <v>277</v>
      </c>
      <c r="D60" s="73" t="s">
        <v>79</v>
      </c>
      <c r="E60" s="73" t="s">
        <v>53</v>
      </c>
      <c r="F60" s="72">
        <v>876</v>
      </c>
      <c r="G60" s="72" t="s">
        <v>48</v>
      </c>
      <c r="H60" s="72">
        <v>2244</v>
      </c>
      <c r="I60" s="72" t="s">
        <v>33</v>
      </c>
      <c r="J60" s="59" t="s">
        <v>215</v>
      </c>
      <c r="K60" s="71">
        <v>593252.07999999996</v>
      </c>
      <c r="L60" s="71">
        <f>K60/2</f>
        <v>296626.03999999998</v>
      </c>
      <c r="M60" s="71">
        <f>K60-L60</f>
        <v>296626.03999999998</v>
      </c>
      <c r="N60" s="72" t="s">
        <v>104</v>
      </c>
      <c r="O60" s="72" t="s">
        <v>222</v>
      </c>
      <c r="P60" s="73" t="s">
        <v>252</v>
      </c>
      <c r="Q60" s="72" t="s">
        <v>86</v>
      </c>
      <c r="R60" s="72" t="s">
        <v>86</v>
      </c>
      <c r="S60" s="72" t="s">
        <v>26</v>
      </c>
    </row>
    <row r="61" spans="1:19" s="10" customFormat="1" ht="66.75" customHeight="1" x14ac:dyDescent="0.25">
      <c r="A61" s="72">
        <v>18</v>
      </c>
      <c r="B61" s="72" t="s">
        <v>190</v>
      </c>
      <c r="C61" s="72" t="s">
        <v>275</v>
      </c>
      <c r="D61" s="83" t="s">
        <v>259</v>
      </c>
      <c r="E61" s="59" t="s">
        <v>271</v>
      </c>
      <c r="F61" s="72" t="s">
        <v>257</v>
      </c>
      <c r="G61" s="72" t="s">
        <v>258</v>
      </c>
      <c r="H61" s="72">
        <v>1</v>
      </c>
      <c r="I61" s="72" t="s">
        <v>33</v>
      </c>
      <c r="J61" s="80" t="s">
        <v>215</v>
      </c>
      <c r="K61" s="71">
        <v>600000</v>
      </c>
      <c r="L61" s="71">
        <v>600000</v>
      </c>
      <c r="M61" s="71">
        <v>0</v>
      </c>
      <c r="N61" s="72" t="s">
        <v>189</v>
      </c>
      <c r="O61" s="72" t="s">
        <v>171</v>
      </c>
      <c r="P61" s="73" t="s">
        <v>64</v>
      </c>
      <c r="Q61" s="72" t="s">
        <v>26</v>
      </c>
      <c r="R61" s="72"/>
      <c r="S61" s="72" t="s">
        <v>26</v>
      </c>
    </row>
    <row r="62" spans="1:19" s="10" customFormat="1" ht="266.25" customHeight="1" x14ac:dyDescent="0.25">
      <c r="A62" s="72">
        <v>19</v>
      </c>
      <c r="B62" s="72" t="s">
        <v>265</v>
      </c>
      <c r="C62" s="72" t="s">
        <v>266</v>
      </c>
      <c r="D62" s="83" t="s">
        <v>269</v>
      </c>
      <c r="E62" s="72" t="s">
        <v>133</v>
      </c>
      <c r="F62" s="72" t="s">
        <v>267</v>
      </c>
      <c r="G62" s="72" t="s">
        <v>258</v>
      </c>
      <c r="H62" s="72">
        <v>1</v>
      </c>
      <c r="I62" s="72" t="s">
        <v>33</v>
      </c>
      <c r="J62" s="80" t="s">
        <v>215</v>
      </c>
      <c r="K62" s="71">
        <v>340000</v>
      </c>
      <c r="L62" s="71">
        <v>340000</v>
      </c>
      <c r="M62" s="71">
        <f>K62-L62</f>
        <v>0</v>
      </c>
      <c r="N62" s="72" t="s">
        <v>189</v>
      </c>
      <c r="O62" s="72" t="s">
        <v>200</v>
      </c>
      <c r="P62" s="73" t="s">
        <v>270</v>
      </c>
      <c r="Q62" s="72" t="s">
        <v>86</v>
      </c>
      <c r="R62" s="72"/>
      <c r="S62" s="72" t="s">
        <v>26</v>
      </c>
    </row>
    <row r="63" spans="1:19" s="10" customFormat="1" ht="85.5" customHeight="1" x14ac:dyDescent="0.25">
      <c r="A63" s="75">
        <v>20</v>
      </c>
      <c r="B63" s="75" t="s">
        <v>160</v>
      </c>
      <c r="C63" s="75" t="s">
        <v>161</v>
      </c>
      <c r="D63" s="80" t="s">
        <v>162</v>
      </c>
      <c r="E63" s="80" t="s">
        <v>163</v>
      </c>
      <c r="F63" s="75" t="s">
        <v>164</v>
      </c>
      <c r="G63" s="75" t="s">
        <v>165</v>
      </c>
      <c r="H63" s="93">
        <v>56069</v>
      </c>
      <c r="I63" s="75" t="s">
        <v>33</v>
      </c>
      <c r="J63" s="59" t="s">
        <v>215</v>
      </c>
      <c r="K63" s="71">
        <v>11213800</v>
      </c>
      <c r="L63" s="71">
        <f>K63/12*6</f>
        <v>5606900</v>
      </c>
      <c r="M63" s="71">
        <f>K63-L63</f>
        <v>5606900</v>
      </c>
      <c r="N63" s="75" t="s">
        <v>104</v>
      </c>
      <c r="O63" s="75" t="s">
        <v>186</v>
      </c>
      <c r="P63" s="73" t="s">
        <v>252</v>
      </c>
      <c r="Q63" s="75" t="s">
        <v>86</v>
      </c>
      <c r="R63" s="75" t="s">
        <v>86</v>
      </c>
      <c r="S63" s="75" t="s">
        <v>26</v>
      </c>
    </row>
    <row r="64" spans="1:19" s="10" customFormat="1" ht="104.25" customHeight="1" x14ac:dyDescent="0.25">
      <c r="A64" s="75">
        <v>21</v>
      </c>
      <c r="B64" s="75" t="s">
        <v>278</v>
      </c>
      <c r="C64" s="75" t="s">
        <v>81</v>
      </c>
      <c r="D64" s="80" t="s">
        <v>166</v>
      </c>
      <c r="E64" s="80" t="s">
        <v>167</v>
      </c>
      <c r="F64" s="75">
        <v>876</v>
      </c>
      <c r="G64" s="75" t="s">
        <v>48</v>
      </c>
      <c r="H64" s="75">
        <v>12</v>
      </c>
      <c r="I64" s="75" t="s">
        <v>33</v>
      </c>
      <c r="J64" s="59" t="s">
        <v>215</v>
      </c>
      <c r="K64" s="71">
        <f>228000*1.06</f>
        <v>241680</v>
      </c>
      <c r="L64" s="71">
        <v>114000</v>
      </c>
      <c r="M64" s="71">
        <f>K64-L64</f>
        <v>127680</v>
      </c>
      <c r="N64" s="75" t="s">
        <v>104</v>
      </c>
      <c r="O64" s="75" t="s">
        <v>224</v>
      </c>
      <c r="P64" s="73" t="s">
        <v>272</v>
      </c>
      <c r="Q64" s="75" t="s">
        <v>86</v>
      </c>
      <c r="R64" s="75" t="s">
        <v>86</v>
      </c>
      <c r="S64" s="75" t="s">
        <v>26</v>
      </c>
    </row>
    <row r="65" spans="1:20" s="10" customFormat="1" ht="20.25" customHeight="1" x14ac:dyDescent="0.25">
      <c r="A65" s="122" t="s">
        <v>136</v>
      </c>
      <c r="B65" s="123"/>
      <c r="C65" s="123"/>
      <c r="D65" s="123"/>
      <c r="E65" s="123"/>
      <c r="F65" s="123"/>
      <c r="G65" s="123"/>
      <c r="H65" s="123"/>
      <c r="I65" s="123"/>
      <c r="J65" s="123"/>
      <c r="K65" s="123"/>
      <c r="L65" s="123"/>
      <c r="M65" s="123"/>
      <c r="N65" s="123"/>
      <c r="O65" s="123"/>
      <c r="P65" s="123"/>
      <c r="Q65" s="123"/>
      <c r="R65" s="123"/>
      <c r="S65" s="124"/>
    </row>
    <row r="66" spans="1:20" s="10" customFormat="1" ht="87" customHeight="1" x14ac:dyDescent="0.25">
      <c r="A66" s="77">
        <v>22</v>
      </c>
      <c r="B66" s="75" t="s">
        <v>253</v>
      </c>
      <c r="C66" s="75" t="s">
        <v>254</v>
      </c>
      <c r="D66" s="59" t="s">
        <v>182</v>
      </c>
      <c r="E66" s="59" t="s">
        <v>183</v>
      </c>
      <c r="F66" s="75">
        <v>876</v>
      </c>
      <c r="G66" s="75" t="s">
        <v>48</v>
      </c>
      <c r="H66" s="78">
        <v>12</v>
      </c>
      <c r="I66" s="79" t="s">
        <v>33</v>
      </c>
      <c r="J66" s="59" t="s">
        <v>215</v>
      </c>
      <c r="K66" s="71">
        <v>500000</v>
      </c>
      <c r="L66" s="71">
        <v>250000</v>
      </c>
      <c r="M66" s="71">
        <f t="shared" ref="M66:M73" si="0">K66-L66</f>
        <v>250000</v>
      </c>
      <c r="N66" s="75" t="s">
        <v>221</v>
      </c>
      <c r="O66" s="75" t="s">
        <v>223</v>
      </c>
      <c r="P66" s="73" t="s">
        <v>241</v>
      </c>
      <c r="Q66" s="75" t="s">
        <v>86</v>
      </c>
      <c r="R66" s="75"/>
      <c r="S66" s="75" t="s">
        <v>26</v>
      </c>
    </row>
    <row r="67" spans="1:20" s="10" customFormat="1" ht="133.5" customHeight="1" x14ac:dyDescent="0.25">
      <c r="A67" s="77">
        <v>23</v>
      </c>
      <c r="B67" s="75" t="s">
        <v>140</v>
      </c>
      <c r="C67" s="75" t="s">
        <v>141</v>
      </c>
      <c r="D67" s="59" t="s">
        <v>184</v>
      </c>
      <c r="E67" s="59" t="s">
        <v>133</v>
      </c>
      <c r="F67" s="75">
        <v>876</v>
      </c>
      <c r="G67" s="75" t="s">
        <v>48</v>
      </c>
      <c r="H67" s="78">
        <v>1</v>
      </c>
      <c r="I67" s="79" t="s">
        <v>33</v>
      </c>
      <c r="J67" s="59" t="s">
        <v>215</v>
      </c>
      <c r="K67" s="71">
        <v>600000</v>
      </c>
      <c r="L67" s="71">
        <v>300000</v>
      </c>
      <c r="M67" s="71">
        <f t="shared" si="0"/>
        <v>300000</v>
      </c>
      <c r="N67" s="75" t="s">
        <v>221</v>
      </c>
      <c r="O67" s="75" t="s">
        <v>225</v>
      </c>
      <c r="P67" s="80" t="s">
        <v>64</v>
      </c>
      <c r="Q67" s="75" t="s">
        <v>26</v>
      </c>
      <c r="R67" s="75"/>
      <c r="S67" s="75" t="s">
        <v>26</v>
      </c>
    </row>
    <row r="68" spans="1:20" s="10" customFormat="1" ht="114" customHeight="1" x14ac:dyDescent="0.25">
      <c r="A68" s="75">
        <v>24</v>
      </c>
      <c r="B68" s="75" t="s">
        <v>69</v>
      </c>
      <c r="C68" s="75" t="s">
        <v>119</v>
      </c>
      <c r="D68" s="80" t="s">
        <v>78</v>
      </c>
      <c r="E68" s="80" t="s">
        <v>121</v>
      </c>
      <c r="F68" s="79">
        <v>796</v>
      </c>
      <c r="G68" s="79" t="s">
        <v>91</v>
      </c>
      <c r="H68" s="75">
        <v>800</v>
      </c>
      <c r="I68" s="75" t="s">
        <v>74</v>
      </c>
      <c r="J68" s="59" t="s">
        <v>215</v>
      </c>
      <c r="K68" s="71">
        <v>1174307</v>
      </c>
      <c r="L68" s="71">
        <v>400000</v>
      </c>
      <c r="M68" s="71">
        <f t="shared" si="0"/>
        <v>774307</v>
      </c>
      <c r="N68" s="75" t="s">
        <v>173</v>
      </c>
      <c r="O68" s="75" t="s">
        <v>174</v>
      </c>
      <c r="P68" s="73" t="s">
        <v>247</v>
      </c>
      <c r="Q68" s="75" t="s">
        <v>86</v>
      </c>
      <c r="R68" s="75" t="s">
        <v>86</v>
      </c>
      <c r="S68" s="75" t="s">
        <v>26</v>
      </c>
      <c r="T68" s="97" t="s">
        <v>284</v>
      </c>
    </row>
    <row r="69" spans="1:20" s="10" customFormat="1" ht="91.5" customHeight="1" x14ac:dyDescent="0.25">
      <c r="A69" s="75">
        <v>25</v>
      </c>
      <c r="B69" s="75" t="s">
        <v>279</v>
      </c>
      <c r="C69" s="75" t="s">
        <v>280</v>
      </c>
      <c r="D69" s="80" t="s">
        <v>281</v>
      </c>
      <c r="E69" s="80" t="s">
        <v>133</v>
      </c>
      <c r="F69" s="79">
        <v>876</v>
      </c>
      <c r="G69" s="79" t="s">
        <v>48</v>
      </c>
      <c r="H69" s="75">
        <v>1</v>
      </c>
      <c r="I69" s="75" t="s">
        <v>33</v>
      </c>
      <c r="J69" s="59" t="s">
        <v>215</v>
      </c>
      <c r="K69" s="71">
        <v>852466.68</v>
      </c>
      <c r="L69" s="71">
        <f>K69</f>
        <v>852466.68</v>
      </c>
      <c r="M69" s="71">
        <f t="shared" si="0"/>
        <v>0</v>
      </c>
      <c r="N69" s="75" t="s">
        <v>237</v>
      </c>
      <c r="O69" s="75" t="s">
        <v>282</v>
      </c>
      <c r="P69" s="73" t="s">
        <v>283</v>
      </c>
      <c r="Q69" s="75" t="s">
        <v>86</v>
      </c>
      <c r="R69" s="75" t="s">
        <v>86</v>
      </c>
      <c r="S69" s="75" t="s">
        <v>26</v>
      </c>
    </row>
    <row r="70" spans="1:20" s="10" customFormat="1" ht="108.75" customHeight="1" x14ac:dyDescent="0.25">
      <c r="A70" s="77">
        <v>26</v>
      </c>
      <c r="B70" s="75" t="s">
        <v>273</v>
      </c>
      <c r="C70" s="75" t="s">
        <v>131</v>
      </c>
      <c r="D70" s="80" t="s">
        <v>85</v>
      </c>
      <c r="E70" s="80" t="s">
        <v>56</v>
      </c>
      <c r="F70" s="79">
        <v>112</v>
      </c>
      <c r="G70" s="79" t="s">
        <v>32</v>
      </c>
      <c r="H70" s="75">
        <v>37500</v>
      </c>
      <c r="I70" s="75" t="s">
        <v>33</v>
      </c>
      <c r="J70" s="59" t="s">
        <v>215</v>
      </c>
      <c r="K70" s="71">
        <v>1901115</v>
      </c>
      <c r="L70" s="71">
        <v>450000</v>
      </c>
      <c r="M70" s="71">
        <f t="shared" si="0"/>
        <v>1451115</v>
      </c>
      <c r="N70" s="75" t="s">
        <v>237</v>
      </c>
      <c r="O70" s="75" t="s">
        <v>226</v>
      </c>
      <c r="P70" s="73" t="s">
        <v>247</v>
      </c>
      <c r="Q70" s="75" t="s">
        <v>86</v>
      </c>
      <c r="R70" s="75" t="s">
        <v>86</v>
      </c>
      <c r="S70" s="75" t="s">
        <v>26</v>
      </c>
    </row>
    <row r="71" spans="1:20" s="10" customFormat="1" ht="112.5" customHeight="1" x14ac:dyDescent="0.25">
      <c r="A71" s="75">
        <v>27</v>
      </c>
      <c r="B71" s="80" t="s">
        <v>140</v>
      </c>
      <c r="C71" s="75" t="s">
        <v>141</v>
      </c>
      <c r="D71" s="59" t="s">
        <v>185</v>
      </c>
      <c r="E71" s="59" t="s">
        <v>133</v>
      </c>
      <c r="F71" s="80">
        <v>876</v>
      </c>
      <c r="G71" s="75" t="s">
        <v>48</v>
      </c>
      <c r="H71" s="78">
        <v>1</v>
      </c>
      <c r="I71" s="79" t="s">
        <v>33</v>
      </c>
      <c r="J71" s="59" t="s">
        <v>215</v>
      </c>
      <c r="K71" s="71">
        <v>336610</v>
      </c>
      <c r="L71" s="71">
        <v>336610</v>
      </c>
      <c r="M71" s="71">
        <f t="shared" si="0"/>
        <v>0</v>
      </c>
      <c r="N71" s="75" t="s">
        <v>235</v>
      </c>
      <c r="O71" s="72" t="s">
        <v>107</v>
      </c>
      <c r="P71" s="73" t="s">
        <v>241</v>
      </c>
      <c r="Q71" s="75" t="s">
        <v>86</v>
      </c>
      <c r="R71" s="75"/>
      <c r="S71" s="75" t="s">
        <v>26</v>
      </c>
    </row>
    <row r="72" spans="1:20" s="10" customFormat="1" ht="99" customHeight="1" x14ac:dyDescent="0.25">
      <c r="A72" s="75">
        <v>28</v>
      </c>
      <c r="B72" s="75" t="s">
        <v>138</v>
      </c>
      <c r="C72" s="75" t="s">
        <v>139</v>
      </c>
      <c r="D72" s="59" t="s">
        <v>216</v>
      </c>
      <c r="E72" s="59" t="s">
        <v>183</v>
      </c>
      <c r="F72" s="75">
        <v>876</v>
      </c>
      <c r="G72" s="75" t="s">
        <v>48</v>
      </c>
      <c r="H72" s="78">
        <v>1</v>
      </c>
      <c r="I72" s="79" t="s">
        <v>33</v>
      </c>
      <c r="J72" s="59" t="s">
        <v>215</v>
      </c>
      <c r="K72" s="71">
        <v>1320000</v>
      </c>
      <c r="L72" s="71">
        <v>264000</v>
      </c>
      <c r="M72" s="71">
        <f t="shared" si="0"/>
        <v>1056000</v>
      </c>
      <c r="N72" s="75" t="s">
        <v>235</v>
      </c>
      <c r="O72" s="75" t="s">
        <v>227</v>
      </c>
      <c r="P72" s="73" t="s">
        <v>241</v>
      </c>
      <c r="Q72" s="75" t="s">
        <v>86</v>
      </c>
      <c r="R72" s="75"/>
      <c r="S72" s="75" t="s">
        <v>26</v>
      </c>
    </row>
    <row r="73" spans="1:20" s="10" customFormat="1" ht="76.5" customHeight="1" x14ac:dyDescent="0.25">
      <c r="A73" s="77">
        <v>29</v>
      </c>
      <c r="B73" s="81" t="s">
        <v>83</v>
      </c>
      <c r="C73" s="95" t="s">
        <v>130</v>
      </c>
      <c r="D73" s="82" t="s">
        <v>70</v>
      </c>
      <c r="E73" s="82" t="s">
        <v>51</v>
      </c>
      <c r="F73" s="81">
        <v>112</v>
      </c>
      <c r="G73" s="81" t="s">
        <v>32</v>
      </c>
      <c r="H73" s="81">
        <v>4500</v>
      </c>
      <c r="I73" s="81" t="s">
        <v>33</v>
      </c>
      <c r="J73" s="59" t="s">
        <v>215</v>
      </c>
      <c r="K73" s="96">
        <f>298000*1.06</f>
        <v>315880</v>
      </c>
      <c r="L73" s="96">
        <f>K73/12*3</f>
        <v>78970</v>
      </c>
      <c r="M73" s="96">
        <f t="shared" si="0"/>
        <v>236910</v>
      </c>
      <c r="N73" s="81" t="s">
        <v>235</v>
      </c>
      <c r="O73" s="81" t="s">
        <v>229</v>
      </c>
      <c r="P73" s="82" t="s">
        <v>64</v>
      </c>
      <c r="Q73" s="81" t="s">
        <v>26</v>
      </c>
      <c r="R73" s="81"/>
      <c r="S73" s="81" t="s">
        <v>26</v>
      </c>
    </row>
    <row r="74" spans="1:20" s="10" customFormat="1" ht="112.5" customHeight="1" x14ac:dyDescent="0.25">
      <c r="A74" s="75">
        <v>30</v>
      </c>
      <c r="B74" s="75" t="s">
        <v>69</v>
      </c>
      <c r="C74" s="75" t="s">
        <v>119</v>
      </c>
      <c r="D74" s="80" t="s">
        <v>78</v>
      </c>
      <c r="E74" s="80" t="s">
        <v>121</v>
      </c>
      <c r="F74" s="79">
        <v>796</v>
      </c>
      <c r="G74" s="79" t="s">
        <v>91</v>
      </c>
      <c r="H74" s="75">
        <v>800</v>
      </c>
      <c r="I74" s="75" t="s">
        <v>74</v>
      </c>
      <c r="J74" s="59" t="s">
        <v>215</v>
      </c>
      <c r="K74" s="71">
        <v>1174307</v>
      </c>
      <c r="L74" s="71">
        <v>400000</v>
      </c>
      <c r="M74" s="71">
        <f t="shared" ref="M74" si="1">K74-L74</f>
        <v>774307</v>
      </c>
      <c r="N74" s="75" t="s">
        <v>235</v>
      </c>
      <c r="O74" s="75" t="s">
        <v>195</v>
      </c>
      <c r="P74" s="73" t="s">
        <v>247</v>
      </c>
      <c r="Q74" s="75" t="s">
        <v>86</v>
      </c>
      <c r="R74" s="75" t="s">
        <v>86</v>
      </c>
      <c r="S74" s="75" t="s">
        <v>26</v>
      </c>
    </row>
    <row r="75" spans="1:20" s="10" customFormat="1" ht="21.75" customHeight="1" x14ac:dyDescent="0.25">
      <c r="A75" s="122" t="s">
        <v>137</v>
      </c>
      <c r="B75" s="123"/>
      <c r="C75" s="123"/>
      <c r="D75" s="123"/>
      <c r="E75" s="123"/>
      <c r="F75" s="123"/>
      <c r="G75" s="123"/>
      <c r="H75" s="123"/>
      <c r="I75" s="123"/>
      <c r="J75" s="123"/>
      <c r="K75" s="123"/>
      <c r="L75" s="123"/>
      <c r="M75" s="123"/>
      <c r="N75" s="123"/>
      <c r="O75" s="123"/>
      <c r="P75" s="123"/>
      <c r="Q75" s="123"/>
      <c r="R75" s="123"/>
      <c r="S75" s="124"/>
    </row>
    <row r="76" spans="1:20" s="10" customFormat="1" ht="93" customHeight="1" x14ac:dyDescent="0.25">
      <c r="A76" s="72">
        <v>31</v>
      </c>
      <c r="B76" s="72" t="s">
        <v>274</v>
      </c>
      <c r="C76" s="72" t="s">
        <v>132</v>
      </c>
      <c r="D76" s="73" t="s">
        <v>68</v>
      </c>
      <c r="E76" s="73" t="s">
        <v>67</v>
      </c>
      <c r="F76" s="72">
        <v>112</v>
      </c>
      <c r="G76" s="72" t="s">
        <v>32</v>
      </c>
      <c r="H76" s="74">
        <v>250000</v>
      </c>
      <c r="I76" s="72" t="s">
        <v>33</v>
      </c>
      <c r="J76" s="59" t="s">
        <v>215</v>
      </c>
      <c r="K76" s="71">
        <f>H76*52*1.06</f>
        <v>13780000</v>
      </c>
      <c r="L76" s="71">
        <f>K76/13</f>
        <v>1060000</v>
      </c>
      <c r="M76" s="71">
        <f>K76-L76</f>
        <v>12720000</v>
      </c>
      <c r="N76" s="72" t="s">
        <v>236</v>
      </c>
      <c r="O76" s="72" t="s">
        <v>228</v>
      </c>
      <c r="P76" s="73" t="s">
        <v>252</v>
      </c>
      <c r="Q76" s="75" t="s">
        <v>86</v>
      </c>
      <c r="R76" s="75" t="s">
        <v>86</v>
      </c>
      <c r="S76" s="72" t="s">
        <v>26</v>
      </c>
      <c r="T76" s="76"/>
    </row>
    <row r="77" spans="1:20" s="10" customFormat="1" ht="77.25" customHeight="1" x14ac:dyDescent="0.25">
      <c r="A77" s="75">
        <v>32</v>
      </c>
      <c r="B77" s="75" t="s">
        <v>140</v>
      </c>
      <c r="C77" s="75" t="s">
        <v>141</v>
      </c>
      <c r="D77" s="59" t="s">
        <v>176</v>
      </c>
      <c r="E77" s="59" t="s">
        <v>133</v>
      </c>
      <c r="F77" s="75">
        <v>876</v>
      </c>
      <c r="G77" s="75" t="s">
        <v>48</v>
      </c>
      <c r="H77" s="78">
        <v>1</v>
      </c>
      <c r="I77" s="79" t="s">
        <v>33</v>
      </c>
      <c r="J77" s="59" t="s">
        <v>215</v>
      </c>
      <c r="K77" s="71">
        <v>320000</v>
      </c>
      <c r="L77" s="71">
        <v>320000</v>
      </c>
      <c r="M77" s="71">
        <v>0</v>
      </c>
      <c r="N77" s="75" t="s">
        <v>236</v>
      </c>
      <c r="O77" s="75" t="s">
        <v>106</v>
      </c>
      <c r="P77" s="80" t="s">
        <v>64</v>
      </c>
      <c r="Q77" s="75" t="s">
        <v>26</v>
      </c>
      <c r="R77" s="75"/>
      <c r="S77" s="75" t="s">
        <v>26</v>
      </c>
      <c r="T77" s="76"/>
    </row>
    <row r="78" spans="1:20" s="1" customFormat="1" ht="15.75" x14ac:dyDescent="0.25">
      <c r="A78" s="70"/>
      <c r="B78" s="90" t="s">
        <v>151</v>
      </c>
      <c r="C78" s="90"/>
      <c r="D78" s="90"/>
      <c r="E78" s="90"/>
      <c r="F78" s="90"/>
      <c r="G78" s="90"/>
      <c r="H78" s="90"/>
      <c r="I78" s="90"/>
      <c r="J78" s="90"/>
      <c r="K78" s="91">
        <f>SUM(K43:K77)</f>
        <v>59756926.199999996</v>
      </c>
      <c r="L78" s="91">
        <f>SUM(L43:L77)</f>
        <v>32651638.91</v>
      </c>
      <c r="M78" s="91">
        <f>SUM(M43:M77)</f>
        <v>27105287.289999999</v>
      </c>
      <c r="N78" s="92"/>
      <c r="O78" s="92"/>
      <c r="P78" s="92"/>
      <c r="Q78" s="90"/>
      <c r="R78" s="90"/>
      <c r="S78" s="90"/>
    </row>
    <row r="79" spans="1:20" s="1" customFormat="1" ht="31.5" customHeight="1" x14ac:dyDescent="0.25">
      <c r="A79" s="6"/>
      <c r="B79" s="6"/>
      <c r="C79" s="6"/>
      <c r="D79" s="4"/>
      <c r="E79" s="4"/>
      <c r="F79" s="6"/>
      <c r="G79" s="31"/>
      <c r="H79" s="31"/>
      <c r="I79" s="6"/>
      <c r="J79" s="4"/>
      <c r="K79" s="30"/>
      <c r="L79" s="40"/>
      <c r="M79" s="40"/>
      <c r="N79" s="6"/>
      <c r="O79" s="6"/>
      <c r="P79" s="4"/>
      <c r="Q79" s="31"/>
      <c r="R79" s="31"/>
      <c r="S79" s="31"/>
    </row>
    <row r="80" spans="1:20" s="1" customFormat="1" ht="32.25" customHeight="1" x14ac:dyDescent="0.25">
      <c r="A80" s="14"/>
      <c r="B80" s="119" t="s">
        <v>94</v>
      </c>
      <c r="C80" s="119"/>
      <c r="D80" s="119"/>
      <c r="E80" s="15"/>
      <c r="F80" s="120" t="s">
        <v>95</v>
      </c>
      <c r="G80" s="120"/>
      <c r="H80" s="120"/>
      <c r="I80" s="13"/>
      <c r="J80" s="13"/>
      <c r="K80" s="65"/>
      <c r="L80" s="41"/>
      <c r="M80" s="41"/>
      <c r="N80" s="25" t="s">
        <v>286</v>
      </c>
      <c r="O80" s="13" t="s">
        <v>114</v>
      </c>
      <c r="Q80" s="11"/>
      <c r="R80" s="11"/>
      <c r="S80" s="11"/>
    </row>
    <row r="81" spans="1:19" s="1" customFormat="1" ht="15.75" x14ac:dyDescent="0.25">
      <c r="A81" s="14"/>
      <c r="B81" s="12"/>
      <c r="C81" s="11"/>
      <c r="D81" s="11"/>
      <c r="F81" s="11"/>
      <c r="G81" s="11"/>
      <c r="H81" s="11"/>
      <c r="K81" s="126" t="s">
        <v>54</v>
      </c>
      <c r="L81" s="126"/>
      <c r="M81" s="126"/>
      <c r="N81" s="126"/>
      <c r="O81" s="126"/>
      <c r="Q81" s="11"/>
      <c r="R81" s="11"/>
      <c r="S81" s="11"/>
    </row>
    <row r="82" spans="1:19" ht="15.75" hidden="1" outlineLevel="1" x14ac:dyDescent="0.25">
      <c r="A82" s="14"/>
      <c r="B82" s="11"/>
      <c r="C82" s="11"/>
      <c r="D82" s="11"/>
      <c r="E82" s="1"/>
      <c r="F82" s="11"/>
      <c r="G82" s="11"/>
      <c r="H82" s="11"/>
      <c r="I82" s="1"/>
      <c r="J82" s="1"/>
      <c r="K82" s="66"/>
      <c r="L82" s="42"/>
      <c r="M82" s="42"/>
      <c r="N82" s="1"/>
      <c r="O82" s="1"/>
      <c r="P82" s="1"/>
      <c r="Q82" s="11"/>
      <c r="R82" s="11"/>
      <c r="S82" s="11"/>
    </row>
    <row r="83" spans="1:19" hidden="1" outlineLevel="1" x14ac:dyDescent="0.25">
      <c r="D83" s="8" t="s">
        <v>90</v>
      </c>
      <c r="E83" s="8" t="s">
        <v>76</v>
      </c>
      <c r="J83" s="91">
        <f>K83+K84+K85+K86+K87</f>
        <v>59756926.200000003</v>
      </c>
      <c r="K83" s="32">
        <f>K50+K60+K63+K76</f>
        <v>25888953.079999998</v>
      </c>
      <c r="L83" s="32">
        <f>L50+L60+L63+L76</f>
        <v>7189951.79</v>
      </c>
      <c r="M83" s="32">
        <f>M50+M60+M63+M76</f>
        <v>18699001.289999999</v>
      </c>
      <c r="N83" s="34">
        <f>K83/J83*100</f>
        <v>43.323769688809726</v>
      </c>
    </row>
    <row r="84" spans="1:19" hidden="1" outlineLevel="1" x14ac:dyDescent="0.25">
      <c r="A84" s="31"/>
      <c r="B84" s="31"/>
      <c r="C84" s="31"/>
      <c r="D84" s="8"/>
      <c r="E84" s="8" t="s">
        <v>111</v>
      </c>
      <c r="F84" s="31"/>
      <c r="I84" s="31"/>
      <c r="J84" s="33"/>
      <c r="K84" s="32">
        <f>K69</f>
        <v>852466.68</v>
      </c>
      <c r="L84" s="32">
        <f>L69</f>
        <v>852466.68</v>
      </c>
      <c r="M84" s="32">
        <f>M69</f>
        <v>0</v>
      </c>
      <c r="N84" s="34">
        <f>K84/J83*100</f>
        <v>1.4265571109646533</v>
      </c>
      <c r="O84" s="31"/>
    </row>
    <row r="85" spans="1:19" hidden="1" outlineLevel="1" x14ac:dyDescent="0.25">
      <c r="E85" s="8" t="s">
        <v>88</v>
      </c>
      <c r="K85" s="32">
        <f>K51+K43+K44+K45+K47+K55+K56+K59+K66+K70+K68+K71+K72+K74</f>
        <v>26665316.440000001</v>
      </c>
      <c r="L85" s="32">
        <f t="shared" ref="L85:M85" si="2">L51+L43+L44+L45+L47+L55+L56+L59+L66+L70+L68+L71+L72+L74</f>
        <v>19295587.440000001</v>
      </c>
      <c r="M85" s="32">
        <f t="shared" si="2"/>
        <v>7369729</v>
      </c>
      <c r="N85" s="34">
        <f>K85/J83*100</f>
        <v>44.622971989479602</v>
      </c>
    </row>
    <row r="86" spans="1:19" hidden="1" outlineLevel="1" x14ac:dyDescent="0.25">
      <c r="A86" s="31"/>
      <c r="B86" s="31"/>
      <c r="C86" s="31"/>
      <c r="E86" s="8" t="s">
        <v>268</v>
      </c>
      <c r="F86" s="31"/>
      <c r="I86" s="31"/>
      <c r="K86" s="32">
        <f>K62+K64</f>
        <v>581680</v>
      </c>
      <c r="L86" s="32">
        <f>L62+L64</f>
        <v>454000</v>
      </c>
      <c r="M86" s="32">
        <f>M62+M64</f>
        <v>127680</v>
      </c>
      <c r="N86" s="34">
        <f>K86/J83*100</f>
        <v>0.973410175170623</v>
      </c>
      <c r="O86" s="31"/>
    </row>
    <row r="87" spans="1:19" ht="16.5" hidden="1" customHeight="1" outlineLevel="1" x14ac:dyDescent="0.25">
      <c r="E87" s="8" t="s">
        <v>87</v>
      </c>
      <c r="K87" s="32">
        <f>SUM(K88:K92)</f>
        <v>5768510</v>
      </c>
      <c r="L87" s="32">
        <f>SUM(L88:L92)</f>
        <v>4859633</v>
      </c>
      <c r="M87" s="32">
        <f>SUM(M88:M92)</f>
        <v>908877</v>
      </c>
      <c r="N87" s="34">
        <f>K87/J83*100</f>
        <v>9.6532910355753874</v>
      </c>
    </row>
    <row r="88" spans="1:19" hidden="1" outlineLevel="1" x14ac:dyDescent="0.25">
      <c r="A88" s="31"/>
      <c r="B88" s="31"/>
      <c r="C88" s="31"/>
      <c r="E88" s="125" t="s">
        <v>217</v>
      </c>
      <c r="F88" s="125"/>
      <c r="G88" s="125"/>
      <c r="H88" s="125"/>
      <c r="I88" s="125"/>
      <c r="J88" s="125"/>
      <c r="K88" s="30">
        <f>K46+K48+K49+K53+K58+K77+K67+K73</f>
        <v>2717720</v>
      </c>
      <c r="L88" s="30">
        <f t="shared" ref="L88:M88" si="3">L46+L48+L49+L53+L58+L77+L67+L73</f>
        <v>2145350</v>
      </c>
      <c r="M88" s="30">
        <f t="shared" si="3"/>
        <v>572370</v>
      </c>
      <c r="N88" s="34">
        <f>K88/J83*100</f>
        <v>4.5479581578612054</v>
      </c>
      <c r="O88" s="31"/>
    </row>
    <row r="89" spans="1:19" hidden="1" outlineLevel="1" x14ac:dyDescent="0.25">
      <c r="E89" s="125" t="s">
        <v>126</v>
      </c>
      <c r="F89" s="125"/>
      <c r="G89" s="125"/>
      <c r="H89" s="125"/>
      <c r="I89" s="125"/>
      <c r="K89" s="30">
        <f>K57</f>
        <v>1850790</v>
      </c>
      <c r="L89" s="30">
        <f>L57</f>
        <v>1514283</v>
      </c>
      <c r="M89" s="30">
        <f>M57</f>
        <v>336507</v>
      </c>
      <c r="N89" s="34">
        <f>K89/J83*100</f>
        <v>3.0971974592628895</v>
      </c>
    </row>
    <row r="90" spans="1:19" hidden="1" outlineLevel="1" x14ac:dyDescent="0.25">
      <c r="A90" s="31"/>
      <c r="B90" s="31"/>
      <c r="C90" s="31"/>
      <c r="E90" s="125" t="s">
        <v>127</v>
      </c>
      <c r="F90" s="125"/>
      <c r="G90" s="125"/>
      <c r="H90" s="125"/>
      <c r="I90" s="125"/>
      <c r="K90" s="30">
        <f>K52+K61</f>
        <v>1200000</v>
      </c>
      <c r="L90" s="30">
        <f>L52+L61</f>
        <v>1200000</v>
      </c>
      <c r="M90" s="30">
        <f>M52+M61</f>
        <v>0</v>
      </c>
      <c r="N90" s="34">
        <f>K90/J83*100</f>
        <v>2.0081354184512925</v>
      </c>
      <c r="O90" s="31"/>
    </row>
    <row r="91" spans="1:19" hidden="1" outlineLevel="1" x14ac:dyDescent="0.25">
      <c r="A91" s="31"/>
      <c r="B91" s="31"/>
      <c r="C91" s="31"/>
      <c r="E91" s="125" t="s">
        <v>98</v>
      </c>
      <c r="F91" s="125"/>
      <c r="G91" s="125"/>
      <c r="H91" s="125"/>
      <c r="I91" s="125"/>
      <c r="L91" s="30"/>
      <c r="M91" s="30"/>
      <c r="N91" s="34">
        <f>K91/J83*100</f>
        <v>0</v>
      </c>
      <c r="O91" s="31"/>
    </row>
    <row r="92" spans="1:19" hidden="1" outlineLevel="1" x14ac:dyDescent="0.25">
      <c r="E92" s="125" t="s">
        <v>96</v>
      </c>
      <c r="F92" s="125"/>
      <c r="G92" s="125"/>
      <c r="H92" s="125"/>
      <c r="I92" s="125"/>
      <c r="N92" s="34">
        <f>K92/J83*100</f>
        <v>0</v>
      </c>
    </row>
    <row r="93" spans="1:19" hidden="1" outlineLevel="1" x14ac:dyDescent="0.25"/>
    <row r="94" spans="1:19" hidden="1" outlineLevel="1" x14ac:dyDescent="0.25">
      <c r="E94" s="4" t="s">
        <v>110</v>
      </c>
      <c r="K94" s="30">
        <f>K51+K60+K43+K59+K63+K64+K68+K69+K70+K76</f>
        <v>35355666.200000003</v>
      </c>
      <c r="L94" s="30">
        <f>L51+L60+L43+L59+L63+L64+L68+L69+L70+L76</f>
        <v>14379038.16</v>
      </c>
      <c r="M94" s="30">
        <f>M51+M60+M43+M59+M63+M64+M68+M69+M70+M76</f>
        <v>20976628.039999999</v>
      </c>
      <c r="N94" s="34">
        <f>K94/(K78-K57)*100</f>
        <v>61.056856008983743</v>
      </c>
      <c r="O94" s="34">
        <f>L94/(L78-L57)*100</f>
        <v>46.1793808105012</v>
      </c>
      <c r="P94" s="34">
        <f>M94/(M78-M57)*100</f>
        <v>78.362285515998011</v>
      </c>
    </row>
    <row r="95" spans="1:19" hidden="1" outlineLevel="1" x14ac:dyDescent="0.25"/>
    <row r="96" spans="1:19" hidden="1" outlineLevel="1" x14ac:dyDescent="0.25">
      <c r="E96" s="4" t="s">
        <v>218</v>
      </c>
      <c r="L96" s="40">
        <f>L30+L94</f>
        <v>20176652.379999999</v>
      </c>
      <c r="M96" s="40">
        <f>M30+M94</f>
        <v>20976628.039999999</v>
      </c>
      <c r="N96" s="4"/>
      <c r="O96" s="34">
        <f>L96/(L40+L78-L28-L57)*100</f>
        <v>25.247167322661181</v>
      </c>
      <c r="P96" s="34">
        <f>M96/(M40+M78-M28-M57)*100</f>
        <v>78.362285515998011</v>
      </c>
    </row>
    <row r="97" spans="10:12" hidden="1" outlineLevel="1" x14ac:dyDescent="0.25">
      <c r="L97" s="4"/>
    </row>
    <row r="98" spans="10:12" collapsed="1" x14ac:dyDescent="0.25"/>
    <row r="101" spans="10:12" x14ac:dyDescent="0.25">
      <c r="J101" s="98"/>
    </row>
  </sheetData>
  <mergeCells count="50">
    <mergeCell ref="A75:S75"/>
    <mergeCell ref="E91:I91"/>
    <mergeCell ref="E92:I92"/>
    <mergeCell ref="E88:J88"/>
    <mergeCell ref="E89:I89"/>
    <mergeCell ref="E90:I90"/>
    <mergeCell ref="K81:O81"/>
    <mergeCell ref="R19:R20"/>
    <mergeCell ref="B80:D80"/>
    <mergeCell ref="F80:H80"/>
    <mergeCell ref="S19:S20"/>
    <mergeCell ref="I19:J19"/>
    <mergeCell ref="K19:K20"/>
    <mergeCell ref="E19:E20"/>
    <mergeCell ref="A42:S42"/>
    <mergeCell ref="A54:S54"/>
    <mergeCell ref="A65:S65"/>
    <mergeCell ref="A18:A20"/>
    <mergeCell ref="B18:B20"/>
    <mergeCell ref="C18:C20"/>
    <mergeCell ref="D18:D20"/>
    <mergeCell ref="E18:Q18"/>
    <mergeCell ref="N19:O19"/>
    <mergeCell ref="A14:D14"/>
    <mergeCell ref="E14:J14"/>
    <mergeCell ref="A15:D15"/>
    <mergeCell ref="E15:J15"/>
    <mergeCell ref="A16:D16"/>
    <mergeCell ref="E16:J16"/>
    <mergeCell ref="A13:D13"/>
    <mergeCell ref="E13:J13"/>
    <mergeCell ref="A22:S22"/>
    <mergeCell ref="A41:S41"/>
    <mergeCell ref="A6:Q6"/>
    <mergeCell ref="A7:Q7"/>
    <mergeCell ref="A8:Q8"/>
    <mergeCell ref="E10:J10"/>
    <mergeCell ref="A11:D11"/>
    <mergeCell ref="E11:J11"/>
    <mergeCell ref="A12:D12"/>
    <mergeCell ref="E12:J12"/>
    <mergeCell ref="F19:G19"/>
    <mergeCell ref="H19:H20"/>
    <mergeCell ref="L19:M19"/>
    <mergeCell ref="P19:P20"/>
    <mergeCell ref="J1:S1"/>
    <mergeCell ref="J2:S2"/>
    <mergeCell ref="J3:S3"/>
    <mergeCell ref="J4:S4"/>
    <mergeCell ref="A10:D10"/>
  </mergeCells>
  <hyperlinks>
    <hyperlink ref="E13" r:id="rId1" xr:uid="{00000000-0004-0000-0000-000000000000}"/>
  </hyperlinks>
  <pageMargins left="0.15748031496062992" right="0.15748031496062992" top="0.51181102362204722" bottom="0.19685039370078741" header="0.31496062992125984" footer="0.15748031496062992"/>
  <pageSetup paperSize="9" scale="8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30"/>
  <sheetViews>
    <sheetView topLeftCell="A9" zoomScaleNormal="100" workbookViewId="0">
      <selection activeCell="I12" sqref="I12"/>
    </sheetView>
  </sheetViews>
  <sheetFormatPr defaultRowHeight="15" outlineLevelRow="1" outlineLevelCol="1" x14ac:dyDescent="0.25"/>
  <cols>
    <col min="1" max="1" width="3.28515625" customWidth="1"/>
    <col min="2" max="2" width="6.5703125" customWidth="1"/>
    <col min="3" max="3" width="7.7109375" customWidth="1"/>
    <col min="4" max="4" width="18.85546875" customWidth="1"/>
    <col min="5" max="5" width="29.7109375" customWidth="1"/>
    <col min="6" max="6" width="5.28515625" customWidth="1"/>
    <col min="7" max="7" width="6.5703125" customWidth="1"/>
    <col min="8" max="8" width="6.7109375" customWidth="1"/>
    <col min="9" max="9" width="6.5703125" customWidth="1"/>
    <col min="10" max="10" width="11.28515625" customWidth="1"/>
    <col min="11" max="11" width="11.7109375" customWidth="1"/>
    <col min="12" max="12" width="11" customWidth="1"/>
    <col min="13" max="13" width="11.140625" customWidth="1"/>
    <col min="15" max="15" width="8.42578125" customWidth="1"/>
    <col min="16" max="16" width="9.140625" customWidth="1"/>
    <col min="17" max="17" width="6.140625" customWidth="1"/>
    <col min="18" max="18" width="7.7109375" customWidth="1"/>
    <col min="19" max="19" width="13.5703125" hidden="1" customWidth="1" outlineLevel="1"/>
    <col min="20" max="20" width="9.140625" collapsed="1"/>
  </cols>
  <sheetData>
    <row r="1" spans="1:256" s="16" customFormat="1" ht="26.25" hidden="1" customHeight="1" outlineLevel="1" x14ac:dyDescent="0.25">
      <c r="A1" s="127" t="s">
        <v>142</v>
      </c>
      <c r="B1" s="127"/>
      <c r="C1" s="127"/>
      <c r="D1" s="127"/>
      <c r="E1" s="127"/>
      <c r="F1" s="127"/>
      <c r="G1" s="127"/>
      <c r="H1" s="127"/>
      <c r="I1" s="127"/>
      <c r="J1" s="127"/>
      <c r="K1" s="127"/>
      <c r="L1" s="127"/>
      <c r="M1" s="127"/>
      <c r="N1" s="127"/>
      <c r="O1" s="127"/>
      <c r="P1" s="131">
        <v>0</v>
      </c>
      <c r="Q1" s="131"/>
      <c r="R1" s="44" t="s">
        <v>143</v>
      </c>
      <c r="S1" s="52"/>
      <c r="T1" s="52"/>
      <c r="U1" s="52"/>
      <c r="V1" s="52"/>
      <c r="W1" s="52"/>
      <c r="X1" s="52"/>
      <c r="Y1" s="52"/>
      <c r="Z1" s="52"/>
      <c r="AA1" s="52"/>
      <c r="AB1" s="52"/>
      <c r="AC1" s="52"/>
      <c r="AD1" s="52"/>
      <c r="AE1" s="52"/>
      <c r="AF1" s="52"/>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256" s="16" customFormat="1" ht="51" hidden="1" customHeight="1" outlineLevel="1" x14ac:dyDescent="0.25">
      <c r="A2" s="127" t="s">
        <v>144</v>
      </c>
      <c r="B2" s="127"/>
      <c r="C2" s="127"/>
      <c r="D2" s="127"/>
      <c r="E2" s="127"/>
      <c r="F2" s="127"/>
      <c r="G2" s="127"/>
      <c r="H2" s="127"/>
      <c r="I2" s="127"/>
      <c r="J2" s="127"/>
      <c r="K2" s="127"/>
      <c r="L2" s="127"/>
      <c r="M2" s="127"/>
      <c r="N2" s="127"/>
      <c r="O2" s="127"/>
      <c r="P2" s="131">
        <v>0</v>
      </c>
      <c r="Q2" s="131"/>
      <c r="R2" s="44" t="s">
        <v>143</v>
      </c>
      <c r="S2" s="52"/>
      <c r="T2" s="52"/>
      <c r="U2" s="52"/>
      <c r="V2" s="52"/>
      <c r="W2" s="52"/>
      <c r="X2" s="52"/>
      <c r="Y2" s="52"/>
      <c r="Z2" s="52"/>
      <c r="AA2" s="52"/>
      <c r="AB2" s="52"/>
      <c r="AC2" s="52"/>
      <c r="AD2" s="52"/>
      <c r="AE2" s="52"/>
      <c r="AF2" s="52"/>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1:256" s="16" customFormat="1" ht="40.5" hidden="1" customHeight="1" outlineLevel="1" x14ac:dyDescent="0.25">
      <c r="A3" s="127" t="s">
        <v>145</v>
      </c>
      <c r="B3" s="127"/>
      <c r="C3" s="127"/>
      <c r="D3" s="127"/>
      <c r="E3" s="127"/>
      <c r="F3" s="127"/>
      <c r="G3" s="127"/>
      <c r="H3" s="127"/>
      <c r="I3" s="127"/>
      <c r="J3" s="127"/>
      <c r="K3" s="127"/>
      <c r="L3" s="127"/>
      <c r="M3" s="127"/>
      <c r="N3" s="127"/>
      <c r="O3" s="127"/>
      <c r="P3" s="131">
        <v>0</v>
      </c>
      <c r="Q3" s="131"/>
      <c r="R3" s="44" t="s">
        <v>143</v>
      </c>
      <c r="S3" s="52"/>
      <c r="T3" s="52"/>
      <c r="U3" s="52"/>
      <c r="V3" s="52"/>
      <c r="W3" s="52"/>
      <c r="X3" s="52"/>
      <c r="Y3" s="52"/>
      <c r="Z3" s="52"/>
      <c r="AA3" s="52"/>
      <c r="AB3" s="52"/>
      <c r="AC3" s="52"/>
      <c r="AD3" s="52"/>
      <c r="AE3" s="52"/>
      <c r="AF3" s="52"/>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row>
    <row r="4" spans="1:256" s="16" customFormat="1" ht="51" hidden="1" customHeight="1" outlineLevel="1" x14ac:dyDescent="0.25">
      <c r="A4" s="127" t="s">
        <v>146</v>
      </c>
      <c r="B4" s="127"/>
      <c r="C4" s="127"/>
      <c r="D4" s="127"/>
      <c r="E4" s="127"/>
      <c r="F4" s="127"/>
      <c r="G4" s="127"/>
      <c r="H4" s="127"/>
      <c r="I4" s="127"/>
      <c r="J4" s="127"/>
      <c r="K4" s="127"/>
      <c r="L4" s="127"/>
      <c r="M4" s="127"/>
      <c r="N4" s="127"/>
      <c r="O4" s="127"/>
      <c r="P4" s="131">
        <v>0</v>
      </c>
      <c r="Q4" s="131"/>
      <c r="R4" s="44" t="s">
        <v>143</v>
      </c>
      <c r="S4" s="52"/>
      <c r="T4" s="52"/>
      <c r="U4" s="52"/>
      <c r="V4" s="52"/>
      <c r="W4" s="52"/>
      <c r="X4" s="52"/>
      <c r="Y4" s="52"/>
      <c r="Z4" s="52"/>
      <c r="AA4" s="52"/>
      <c r="AB4" s="52"/>
      <c r="AC4" s="52"/>
      <c r="AD4" s="52"/>
      <c r="AE4" s="52"/>
      <c r="AF4" s="52"/>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row>
    <row r="5" spans="1:256" s="16" customFormat="1" ht="27" hidden="1" customHeight="1" outlineLevel="1" x14ac:dyDescent="0.25">
      <c r="A5" s="127" t="s">
        <v>147</v>
      </c>
      <c r="B5" s="127"/>
      <c r="C5" s="127"/>
      <c r="D5" s="127"/>
      <c r="E5" s="127"/>
      <c r="F5" s="127"/>
      <c r="G5" s="127"/>
      <c r="H5" s="127"/>
      <c r="I5" s="127"/>
      <c r="J5" s="127"/>
      <c r="K5" s="127"/>
      <c r="L5" s="127"/>
      <c r="M5" s="127"/>
      <c r="N5" s="127"/>
      <c r="O5" s="127"/>
      <c r="P5" s="131">
        <v>0</v>
      </c>
      <c r="Q5" s="131"/>
      <c r="R5" s="44" t="s">
        <v>143</v>
      </c>
      <c r="S5" s="52"/>
      <c r="T5" s="52"/>
      <c r="U5" s="52"/>
      <c r="V5" s="52"/>
      <c r="W5" s="52"/>
      <c r="X5" s="52"/>
      <c r="Y5" s="52"/>
      <c r="Z5" s="52"/>
      <c r="AA5" s="52"/>
      <c r="AB5" s="52"/>
      <c r="AC5" s="52"/>
      <c r="AD5" s="52"/>
      <c r="AE5" s="52"/>
      <c r="AF5" s="52"/>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row>
    <row r="6" spans="1:256" s="16" customFormat="1" ht="40.5" hidden="1" customHeight="1" outlineLevel="1" x14ac:dyDescent="0.25">
      <c r="A6" s="127" t="s">
        <v>148</v>
      </c>
      <c r="B6" s="127"/>
      <c r="C6" s="127"/>
      <c r="D6" s="127"/>
      <c r="E6" s="127"/>
      <c r="F6" s="127"/>
      <c r="G6" s="127"/>
      <c r="H6" s="127"/>
      <c r="I6" s="127"/>
      <c r="J6" s="127"/>
      <c r="K6" s="127"/>
      <c r="L6" s="127"/>
      <c r="M6" s="127"/>
      <c r="N6" s="127"/>
      <c r="O6" s="127"/>
      <c r="P6" s="141">
        <f>План!L57</f>
        <v>1514283</v>
      </c>
      <c r="Q6" s="131"/>
      <c r="R6" s="44" t="s">
        <v>143</v>
      </c>
      <c r="S6" s="52"/>
      <c r="T6" s="52"/>
      <c r="U6" s="52"/>
      <c r="V6" s="52"/>
      <c r="W6" s="52"/>
      <c r="X6" s="52"/>
      <c r="Y6" s="52"/>
      <c r="Z6" s="52"/>
      <c r="AA6" s="52"/>
      <c r="AB6" s="52"/>
      <c r="AC6" s="52"/>
      <c r="AD6" s="52"/>
      <c r="AE6" s="52"/>
      <c r="AF6" s="52"/>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row>
    <row r="7" spans="1:256" s="16" customFormat="1" ht="15.75" hidden="1" customHeight="1" outlineLevel="1" x14ac:dyDescent="0.25">
      <c r="A7" s="127" t="s">
        <v>36</v>
      </c>
      <c r="B7" s="127"/>
      <c r="C7" s="127"/>
      <c r="D7" s="127"/>
      <c r="E7" s="127"/>
      <c r="F7" s="127"/>
      <c r="G7" s="127"/>
      <c r="H7" s="127"/>
      <c r="I7" s="127"/>
      <c r="J7" s="127"/>
      <c r="K7" s="127"/>
      <c r="L7" s="127"/>
      <c r="M7" s="127"/>
      <c r="N7" s="127"/>
      <c r="O7" s="127"/>
      <c r="P7" s="141">
        <f>L28</f>
        <v>14779038.16</v>
      </c>
      <c r="Q7" s="131"/>
      <c r="R7" s="44" t="s">
        <v>143</v>
      </c>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row>
    <row r="8" spans="1:256" ht="17.25" hidden="1" customHeight="1" outlineLevel="1" x14ac:dyDescent="0.25">
      <c r="A8" s="127"/>
      <c r="B8" s="127"/>
      <c r="C8" s="127"/>
      <c r="D8" s="127"/>
      <c r="E8" s="127"/>
      <c r="F8" s="127"/>
      <c r="G8" s="127"/>
      <c r="H8" s="127"/>
      <c r="I8" s="127"/>
      <c r="J8" s="127"/>
      <c r="K8" s="127"/>
      <c r="L8" s="127"/>
      <c r="M8" s="127"/>
      <c r="N8" s="127"/>
      <c r="O8" s="127"/>
      <c r="P8" s="163">
        <f>P7/(План!L78-P6)*100</f>
        <v>47.464011403914995</v>
      </c>
      <c r="Q8" s="163"/>
      <c r="R8" s="45" t="s">
        <v>149</v>
      </c>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5.75" collapsed="1" thickBot="1" x14ac:dyDescent="0.3">
      <c r="A9" s="46" t="s">
        <v>47</v>
      </c>
      <c r="B9" s="28"/>
      <c r="C9" s="28"/>
      <c r="D9" s="28"/>
      <c r="E9" s="28"/>
      <c r="F9" s="28"/>
      <c r="G9" s="28"/>
      <c r="H9" s="28"/>
      <c r="I9" s="28"/>
      <c r="J9" s="28"/>
      <c r="K9" s="28"/>
      <c r="L9" s="28"/>
      <c r="M9" s="28"/>
      <c r="N9" s="28"/>
      <c r="O9" s="28"/>
      <c r="P9" s="28"/>
    </row>
    <row r="10" spans="1:256" ht="15.75" customHeight="1" x14ac:dyDescent="0.25">
      <c r="A10" s="142" t="s">
        <v>57</v>
      </c>
      <c r="B10" s="142" t="s">
        <v>37</v>
      </c>
      <c r="C10" s="145" t="s">
        <v>38</v>
      </c>
      <c r="D10" s="139" t="s">
        <v>13</v>
      </c>
      <c r="E10" s="140"/>
      <c r="F10" s="140"/>
      <c r="G10" s="140"/>
      <c r="H10" s="140"/>
      <c r="I10" s="140"/>
      <c r="J10" s="140"/>
      <c r="K10" s="140"/>
      <c r="L10" s="50"/>
      <c r="M10" s="50"/>
      <c r="N10" s="50"/>
      <c r="O10" s="51"/>
      <c r="P10" s="160" t="s">
        <v>19</v>
      </c>
      <c r="Q10" s="129" t="s">
        <v>152</v>
      </c>
      <c r="R10" s="151" t="s">
        <v>39</v>
      </c>
    </row>
    <row r="11" spans="1:256" ht="37.5" customHeight="1" x14ac:dyDescent="0.25">
      <c r="A11" s="143"/>
      <c r="B11" s="143"/>
      <c r="C11" s="146"/>
      <c r="D11" s="135" t="s">
        <v>12</v>
      </c>
      <c r="E11" s="135" t="s">
        <v>59</v>
      </c>
      <c r="F11" s="137" t="s">
        <v>40</v>
      </c>
      <c r="G11" s="138"/>
      <c r="H11" s="135" t="s">
        <v>41</v>
      </c>
      <c r="I11" s="137" t="s">
        <v>42</v>
      </c>
      <c r="J11" s="138"/>
      <c r="K11" s="135" t="s">
        <v>43</v>
      </c>
      <c r="L11" s="133" t="s">
        <v>112</v>
      </c>
      <c r="M11" s="134"/>
      <c r="N11" s="137" t="s">
        <v>18</v>
      </c>
      <c r="O11" s="150"/>
      <c r="P11" s="161"/>
      <c r="Q11" s="130"/>
      <c r="R11" s="152"/>
    </row>
    <row r="12" spans="1:256" ht="58.5" customHeight="1" x14ac:dyDescent="0.25">
      <c r="A12" s="144"/>
      <c r="B12" s="144"/>
      <c r="C12" s="147"/>
      <c r="D12" s="136"/>
      <c r="E12" s="136"/>
      <c r="F12" s="26" t="s">
        <v>21</v>
      </c>
      <c r="G12" s="26" t="s">
        <v>44</v>
      </c>
      <c r="H12" s="136"/>
      <c r="I12" s="26" t="s">
        <v>22</v>
      </c>
      <c r="J12" s="26" t="s">
        <v>44</v>
      </c>
      <c r="K12" s="136"/>
      <c r="L12" s="24" t="s">
        <v>113</v>
      </c>
      <c r="M12" s="24" t="s">
        <v>114</v>
      </c>
      <c r="N12" s="26" t="s">
        <v>45</v>
      </c>
      <c r="O12" s="26" t="s">
        <v>58</v>
      </c>
      <c r="P12" s="162"/>
      <c r="Q12" s="27" t="s">
        <v>46</v>
      </c>
      <c r="R12" s="153"/>
    </row>
    <row r="13" spans="1:256" x14ac:dyDescent="0.25">
      <c r="A13" s="47">
        <v>1</v>
      </c>
      <c r="B13" s="27">
        <v>2</v>
      </c>
      <c r="C13" s="27">
        <v>3</v>
      </c>
      <c r="D13" s="27">
        <v>4</v>
      </c>
      <c r="E13" s="27">
        <v>5</v>
      </c>
      <c r="F13" s="27">
        <v>6</v>
      </c>
      <c r="G13" s="27">
        <v>7</v>
      </c>
      <c r="H13" s="27">
        <v>8</v>
      </c>
      <c r="I13" s="27">
        <v>9</v>
      </c>
      <c r="J13" s="27">
        <v>10</v>
      </c>
      <c r="K13" s="27">
        <v>11</v>
      </c>
      <c r="L13" s="27"/>
      <c r="M13" s="27"/>
      <c r="N13" s="27">
        <v>12</v>
      </c>
      <c r="O13" s="27">
        <v>13</v>
      </c>
      <c r="P13" s="27">
        <v>14</v>
      </c>
      <c r="Q13" s="27">
        <v>15</v>
      </c>
      <c r="R13" s="29">
        <v>16</v>
      </c>
    </row>
    <row r="14" spans="1:256" x14ac:dyDescent="0.25">
      <c r="A14" s="64"/>
      <c r="B14" s="157" t="s">
        <v>155</v>
      </c>
      <c r="C14" s="158"/>
      <c r="D14" s="158"/>
      <c r="E14" s="158"/>
      <c r="F14" s="158"/>
      <c r="G14" s="158"/>
      <c r="H14" s="158"/>
      <c r="I14" s="158"/>
      <c r="J14" s="158"/>
      <c r="K14" s="158"/>
      <c r="L14" s="158"/>
      <c r="M14" s="158"/>
      <c r="N14" s="158"/>
      <c r="O14" s="158"/>
      <c r="P14" s="158"/>
      <c r="Q14" s="158"/>
      <c r="R14" s="159"/>
    </row>
    <row r="15" spans="1:256" s="69" customFormat="1" ht="60" x14ac:dyDescent="0.2">
      <c r="A15" s="67"/>
      <c r="B15" s="67" t="str">
        <f>План!B30</f>
        <v>46.73.6</v>
      </c>
      <c r="C15" s="67" t="str">
        <f>План!C30</f>
        <v>43.12.12.000</v>
      </c>
      <c r="D15" s="68" t="str">
        <f>План!D30</f>
        <v xml:space="preserve">Закупка грунта для технологических целей </v>
      </c>
      <c r="E15" s="68" t="str">
        <f>План!E30</f>
        <v>Поставляемый грунт должен быть рыхлой консистенции, не должен содержать крупногабаритных включений металла, древесины, резины.</v>
      </c>
      <c r="F15" s="67" t="str">
        <f>План!F30</f>
        <v> 168</v>
      </c>
      <c r="G15" s="67" t="str">
        <f>План!G30</f>
        <v>тонн</v>
      </c>
      <c r="H15" s="67">
        <f>План!H30</f>
        <v>56069</v>
      </c>
      <c r="I15" s="67" t="str">
        <f>План!I30</f>
        <v>78250855000 </v>
      </c>
      <c r="J15" s="67" t="str">
        <f>План!J30</f>
        <v>Ярославская обл., Яросла-вский район, Некрасовское С.П.</v>
      </c>
      <c r="K15" s="67">
        <f>План!K30</f>
        <v>11595228.439999999</v>
      </c>
      <c r="L15" s="67">
        <f>План!L30</f>
        <v>5797614.2199999997</v>
      </c>
      <c r="M15" s="67">
        <f>План!M30</f>
        <v>0</v>
      </c>
      <c r="N15" s="67" t="str">
        <f>План!N30</f>
        <v>июнь
2022 г.</v>
      </c>
      <c r="O15" s="67" t="str">
        <f>План!O30</f>
        <v>июнь 
2023 г.</v>
      </c>
      <c r="P15" s="67" t="str">
        <f>План!P30</f>
        <v>Конкурс</v>
      </c>
      <c r="Q15" s="67" t="str">
        <f>План!Q30</f>
        <v>да</v>
      </c>
      <c r="R15" s="19" t="s">
        <v>150</v>
      </c>
    </row>
    <row r="16" spans="1:256" x14ac:dyDescent="0.25">
      <c r="A16" s="64"/>
      <c r="B16" s="154" t="s">
        <v>114</v>
      </c>
      <c r="C16" s="155"/>
      <c r="D16" s="155"/>
      <c r="E16" s="155"/>
      <c r="F16" s="155"/>
      <c r="G16" s="155"/>
      <c r="H16" s="155"/>
      <c r="I16" s="155"/>
      <c r="J16" s="155"/>
      <c r="K16" s="155"/>
      <c r="L16" s="155"/>
      <c r="M16" s="155"/>
      <c r="N16" s="155"/>
      <c r="O16" s="155"/>
      <c r="P16" s="155"/>
      <c r="Q16" s="155"/>
      <c r="R16" s="156"/>
    </row>
    <row r="17" spans="1:19" ht="63" customHeight="1" x14ac:dyDescent="0.25">
      <c r="A17" s="19">
        <v>1</v>
      </c>
      <c r="B17" s="19" t="str">
        <f>План!B51</f>
        <v>45.32.1</v>
      </c>
      <c r="C17" s="19" t="str">
        <f>План!C51</f>
        <v>29.32.30</v>
      </c>
      <c r="D17" s="48" t="str">
        <f>План!D51</f>
        <v xml:space="preserve">Поставка запчастей для автомобилей </v>
      </c>
      <c r="E17" s="48" t="str">
        <f>План!E51</f>
        <v xml:space="preserve">Срок поставки товара - не более 5 суток с момента подачи заявки. Запчасти и агрегаты должны быть новые без восстановительных работ и ремонта. </v>
      </c>
      <c r="F17" s="19">
        <f>План!F51</f>
        <v>876</v>
      </c>
      <c r="G17" s="19" t="str">
        <f>План!G51</f>
        <v>условная единица</v>
      </c>
      <c r="H17" s="19">
        <f>План!H51</f>
        <v>0</v>
      </c>
      <c r="I17" s="19" t="str">
        <f>План!I51</f>
        <v>78250855000  </v>
      </c>
      <c r="J17" s="19" t="str">
        <f>План!J51</f>
        <v>Ярославская обл., Яросла-вский район, Некрасовское С.П.</v>
      </c>
      <c r="K17" s="19">
        <f>План!K51</f>
        <v>979940</v>
      </c>
      <c r="L17" s="19">
        <f>План!L51</f>
        <v>979940</v>
      </c>
      <c r="M17" s="19">
        <f>План!M51</f>
        <v>0</v>
      </c>
      <c r="N17" s="19" t="str">
        <f>План!N51</f>
        <v>март
2023 г.</v>
      </c>
      <c r="O17" s="19" t="str">
        <f>План!O51</f>
        <v>декабрь 2023 г.</v>
      </c>
      <c r="P17" s="19" t="str">
        <f>План!P51</f>
        <v>Запрос предложений в электронной форме участниками которого могут быть только СМСП</v>
      </c>
      <c r="Q17" s="19" t="str">
        <f>План!Q51</f>
        <v>да</v>
      </c>
      <c r="R17" s="19" t="s">
        <v>150</v>
      </c>
    </row>
    <row r="18" spans="1:19" ht="63" customHeight="1" x14ac:dyDescent="0.25">
      <c r="A18" s="19">
        <v>2</v>
      </c>
      <c r="B18" s="19" t="str">
        <f>План!B43</f>
        <v>46.71.9</v>
      </c>
      <c r="C18" s="19" t="str">
        <f>План!C43</f>
        <v>19.20.29</v>
      </c>
      <c r="D18" s="48" t="str">
        <f>План!D43</f>
        <v>Поставка масел и технических жидкостей</v>
      </c>
      <c r="E18" s="48" t="str">
        <f>План!E43</f>
        <v>Предлагаемая цена договора должна соответствовать количеству и цене за единицу товара.</v>
      </c>
      <c r="F18" s="48">
        <f>План!F43</f>
        <v>876</v>
      </c>
      <c r="G18" s="48" t="str">
        <f>План!G43</f>
        <v>условная единица</v>
      </c>
      <c r="H18" s="19">
        <f>План!H43</f>
        <v>8644</v>
      </c>
      <c r="I18" s="48" t="str">
        <f>План!I43</f>
        <v>78250855000  </v>
      </c>
      <c r="J18" s="48" t="str">
        <f>План!J43</f>
        <v>Ярославская обл., Яросла-вский район, Некрасовское С.П.</v>
      </c>
      <c r="K18" s="19">
        <f>План!K43</f>
        <v>2386266</v>
      </c>
      <c r="L18" s="19">
        <f>План!L43</f>
        <v>2386266</v>
      </c>
      <c r="M18" s="19">
        <f>План!M43</f>
        <v>0</v>
      </c>
      <c r="N18" s="48" t="str">
        <f>План!N43</f>
        <v>январь 
2023 г.</v>
      </c>
      <c r="O18" s="48" t="str">
        <f>План!O43</f>
        <v>декабрь 2023 г.</v>
      </c>
      <c r="P18" s="48" t="str">
        <f>План!P43</f>
        <v>Запрос предложений в электронной форме участниками которого могут быть только СМСП</v>
      </c>
      <c r="Q18" s="48" t="str">
        <f>План!Q43</f>
        <v>да</v>
      </c>
      <c r="R18" s="19" t="s">
        <v>150</v>
      </c>
    </row>
    <row r="19" spans="1:19" ht="63" customHeight="1" x14ac:dyDescent="0.25">
      <c r="A19" s="19">
        <v>3</v>
      </c>
      <c r="B19" s="19" t="str">
        <f>План!B59</f>
        <v>45.32.1</v>
      </c>
      <c r="C19" s="19" t="str">
        <f>План!C59</f>
        <v>29.32.30</v>
      </c>
      <c r="D19" s="48" t="str">
        <f>План!D59</f>
        <v>Поставка запчастей для специализированного транспорта</v>
      </c>
      <c r="E19" s="48" t="str">
        <f>План!E59</f>
        <v xml:space="preserve">Срок поставки товара - не более 5 суток с момента подачи заявки. Запчасти и агрегаты должны быть новые без восстановительных работ и ремонта. </v>
      </c>
      <c r="F19" s="19">
        <f>План!F59</f>
        <v>796</v>
      </c>
      <c r="G19" s="19" t="str">
        <f>План!G59</f>
        <v>штука</v>
      </c>
      <c r="H19" s="19">
        <f>План!H59</f>
        <v>78</v>
      </c>
      <c r="I19" s="19" t="str">
        <f>План!I59</f>
        <v>78250855000  </v>
      </c>
      <c r="J19" s="19" t="str">
        <f>План!J59</f>
        <v>Ярославская обл., Яросла-вский район, Некрасовское С.П.</v>
      </c>
      <c r="K19" s="19">
        <f>План!K59</f>
        <v>2232839.44</v>
      </c>
      <c r="L19" s="19">
        <f>План!L59</f>
        <v>2232839.44</v>
      </c>
      <c r="M19" s="19">
        <f>План!M59</f>
        <v>0</v>
      </c>
      <c r="N19" s="19" t="str">
        <f>План!N59</f>
        <v>июнь
2023 г.</v>
      </c>
      <c r="O19" s="19" t="str">
        <f>План!O59</f>
        <v>декабрь 2023 г.</v>
      </c>
      <c r="P19" s="19" t="str">
        <f>План!P59</f>
        <v>Запрос предложений в электронной форме участниками которого могут быть только СМСП</v>
      </c>
      <c r="Q19" s="19" t="str">
        <f>План!Q59</f>
        <v>да</v>
      </c>
      <c r="R19" s="19" t="s">
        <v>150</v>
      </c>
    </row>
    <row r="20" spans="1:19" s="94" customFormat="1" ht="63" customHeight="1" x14ac:dyDescent="0.25">
      <c r="A20" s="19">
        <v>4</v>
      </c>
      <c r="B20" s="19" t="str">
        <f>План!B60</f>
        <v>14.12
15.20</v>
      </c>
      <c r="C20" s="19" t="str">
        <f>План!C60</f>
        <v>14.12
15.21</v>
      </c>
      <c r="D20" s="48" t="str">
        <f>План!D60</f>
        <v xml:space="preserve">Закупка спец. одежды (костюмы х/б, куртки и брюки утепленные, обувь и т.п.) </v>
      </c>
      <c r="E20" s="48" t="str">
        <f>План!E60</f>
        <v>Поставка спец.одежды по предварительной заявке в течение 5 дней. Качество товара гарантировано.</v>
      </c>
      <c r="F20" s="19">
        <f>План!F60</f>
        <v>876</v>
      </c>
      <c r="G20" s="19" t="str">
        <f>План!G60</f>
        <v>условная единица</v>
      </c>
      <c r="H20" s="19">
        <f>План!H60</f>
        <v>2244</v>
      </c>
      <c r="I20" s="19" t="str">
        <f>План!I60</f>
        <v>78250855000 </v>
      </c>
      <c r="J20" s="19" t="str">
        <f>План!J60</f>
        <v>Ярославская обл., Яросла-вский район, Некрасовское С.П.</v>
      </c>
      <c r="K20" s="19">
        <f>План!K60</f>
        <v>593252.07999999996</v>
      </c>
      <c r="L20" s="19">
        <f>План!L60</f>
        <v>296626.03999999998</v>
      </c>
      <c r="M20" s="19">
        <f>План!M60</f>
        <v>296626.03999999998</v>
      </c>
      <c r="N20" s="19" t="str">
        <f>План!N60</f>
        <v>июнь
2023 г.</v>
      </c>
      <c r="O20" s="19" t="str">
        <f>План!O60</f>
        <v>июнь
2024 г.</v>
      </c>
      <c r="P20" s="19" t="str">
        <f>План!P60</f>
        <v>Конкурс в электронной форме участниками которого могут быть только СМСП</v>
      </c>
      <c r="Q20" s="19" t="str">
        <f>План!Q60</f>
        <v>да</v>
      </c>
      <c r="R20" s="19" t="s">
        <v>150</v>
      </c>
    </row>
    <row r="21" spans="1:19" s="94" customFormat="1" ht="66" customHeight="1" x14ac:dyDescent="0.25">
      <c r="A21" s="19">
        <v>5</v>
      </c>
      <c r="B21" s="19" t="str">
        <f>План!B63</f>
        <v>46.73.6</v>
      </c>
      <c r="C21" s="19" t="str">
        <f>План!C63</f>
        <v>43.12.12.000</v>
      </c>
      <c r="D21" s="48" t="str">
        <f>План!D63</f>
        <v xml:space="preserve">Закупка грунта для технологических целей </v>
      </c>
      <c r="E21" s="48" t="str">
        <f>План!E63</f>
        <v>Поставляемый грунт должен быть рыхлой консистенции, не должен содержать крупногабаритных включений металла, древесины, резины.</v>
      </c>
      <c r="F21" s="19" t="str">
        <f>План!F63</f>
        <v> 168</v>
      </c>
      <c r="G21" s="19" t="str">
        <f>План!G63</f>
        <v>тонн</v>
      </c>
      <c r="H21" s="19">
        <f>План!H63</f>
        <v>56069</v>
      </c>
      <c r="I21" s="19" t="str">
        <f>План!I63</f>
        <v>78250855000 </v>
      </c>
      <c r="J21" s="19" t="str">
        <f>План!J63</f>
        <v>Ярославская обл., Яросла-вский район, Некрасовское С.П.</v>
      </c>
      <c r="K21" s="19">
        <f>План!K63</f>
        <v>11213800</v>
      </c>
      <c r="L21" s="19">
        <f>План!L63</f>
        <v>5606900</v>
      </c>
      <c r="M21" s="19">
        <f>План!M63</f>
        <v>5606900</v>
      </c>
      <c r="N21" s="19" t="str">
        <f>План!N63</f>
        <v>июнь
2023 г.</v>
      </c>
      <c r="O21" s="19" t="str">
        <f>План!O63</f>
        <v>июнь 
2024 г.</v>
      </c>
      <c r="P21" s="19" t="str">
        <f>План!P63</f>
        <v>Конкурс в электронной форме участниками которого могут быть только СМСП</v>
      </c>
      <c r="Q21" s="19" t="str">
        <f>План!Q63</f>
        <v>да</v>
      </c>
      <c r="R21" s="19" t="s">
        <v>150</v>
      </c>
    </row>
    <row r="22" spans="1:19" s="94" customFormat="1" ht="60" customHeight="1" x14ac:dyDescent="0.25">
      <c r="A22" s="19">
        <v>6</v>
      </c>
      <c r="B22" s="19" t="str">
        <f>План!B64</f>
        <v>86.20.10</v>
      </c>
      <c r="C22" s="19" t="str">
        <f>План!C64</f>
        <v>86.2</v>
      </c>
      <c r="D22" s="48" t="str">
        <f>План!D64</f>
        <v>Оказание услуг по проведению предрейсовых и послерейсовых медицинских осмотров водителей транспортных средств АО "Скоково"</v>
      </c>
      <c r="E22" s="48" t="str">
        <f>План!E64</f>
        <v>Ежедневное проведение предрейсовых и послерейсовых медицинских осмотров водителей транспортных средств, включая выходные и праздничные дни</v>
      </c>
      <c r="F22" s="19">
        <f>План!F64</f>
        <v>876</v>
      </c>
      <c r="G22" s="19" t="str">
        <f>План!G64</f>
        <v>условная единица</v>
      </c>
      <c r="H22" s="19">
        <f>План!H64</f>
        <v>12</v>
      </c>
      <c r="I22" s="19" t="str">
        <f>План!I64</f>
        <v>78250855000 </v>
      </c>
      <c r="J22" s="19" t="str">
        <f>План!J64</f>
        <v>Ярославская обл., Яросла-вский район, Некрасовское С.П.</v>
      </c>
      <c r="K22" s="19">
        <f>План!K64</f>
        <v>241680</v>
      </c>
      <c r="L22" s="19">
        <f>План!L64</f>
        <v>114000</v>
      </c>
      <c r="M22" s="19">
        <f>План!M64</f>
        <v>127680</v>
      </c>
      <c r="N22" s="19" t="str">
        <f>План!N64</f>
        <v>июнь
2023 г.</v>
      </c>
      <c r="O22" s="19" t="str">
        <f>План!O64</f>
        <v>июль
2024 г.</v>
      </c>
      <c r="P22" s="19" t="str">
        <f>План!P64</f>
        <v>Запрос котировок в электронной форме участниками которого могут быть только СМСП</v>
      </c>
      <c r="Q22" s="19" t="str">
        <f>План!Q64</f>
        <v>да</v>
      </c>
      <c r="R22" s="19" t="s">
        <v>150</v>
      </c>
    </row>
    <row r="23" spans="1:19" s="94" customFormat="1" ht="62.25" customHeight="1" x14ac:dyDescent="0.25">
      <c r="A23" s="19">
        <v>7</v>
      </c>
      <c r="B23" s="19" t="str">
        <f>План!B68</f>
        <v>45.32.1</v>
      </c>
      <c r="C23" s="19" t="str">
        <f>План!C68</f>
        <v>28.29.13</v>
      </c>
      <c r="D23" s="48" t="str">
        <f>План!D68</f>
        <v>Поставка фильтров для автомобилей и дорожной техники</v>
      </c>
      <c r="E23" s="48" t="str">
        <f>План!E68</f>
        <v xml:space="preserve">Срок поставки товара - не более 5 суток с момента подачи заявки. Запчасти должны быть новые без восстановительных работ и ремонта. </v>
      </c>
      <c r="F23" s="19">
        <f>План!F68</f>
        <v>796</v>
      </c>
      <c r="G23" s="19" t="str">
        <f>План!G68</f>
        <v>штука</v>
      </c>
      <c r="H23" s="19">
        <f>План!H68</f>
        <v>800</v>
      </c>
      <c r="I23" s="19" t="str">
        <f>План!I68</f>
        <v>78250855000  </v>
      </c>
      <c r="J23" s="19" t="str">
        <f>План!J68</f>
        <v>Ярославская обл., Яросла-вский район, Некрасовское С.П.</v>
      </c>
      <c r="K23" s="19">
        <f>План!K68</f>
        <v>1174307</v>
      </c>
      <c r="L23" s="19">
        <f>План!L68</f>
        <v>400000</v>
      </c>
      <c r="M23" s="19">
        <f>План!M68</f>
        <v>774307</v>
      </c>
      <c r="N23" s="19" t="str">
        <f>План!N68</f>
        <v>июль
2023 г.</v>
      </c>
      <c r="O23" s="19" t="str">
        <f>План!O68</f>
        <v>август 2024 г.</v>
      </c>
      <c r="P23" s="19" t="str">
        <f>План!P68</f>
        <v>Запрос предложений в электронной форме участниками которого могут быть только СМСП</v>
      </c>
      <c r="Q23" s="19" t="str">
        <f>План!Q68</f>
        <v>да</v>
      </c>
      <c r="R23" s="19" t="s">
        <v>150</v>
      </c>
      <c r="S23" s="99" t="s">
        <v>284</v>
      </c>
    </row>
    <row r="24" spans="1:19" s="94" customFormat="1" ht="62.25" customHeight="1" x14ac:dyDescent="0.25">
      <c r="A24" s="19">
        <v>8</v>
      </c>
      <c r="B24" s="19" t="str">
        <f>План!B69</f>
        <v>41.20</v>
      </c>
      <c r="C24" s="19" t="str">
        <f>План!C69</f>
        <v>41.20.40.900</v>
      </c>
      <c r="D24" s="48" t="str">
        <f>План!D69</f>
        <v>Выполнение комплекса ремонтно-восстановительных работ на объекте: «Комплекс по дроблению различных видов отходов»</v>
      </c>
      <c r="E24" s="19" t="str">
        <f>План!E69</f>
        <v>Условия исполнения договора должны соответствовать требованиям и условиям заказчика, установленным в документации о проведении закупки</v>
      </c>
      <c r="F24" s="19">
        <f>План!F69</f>
        <v>876</v>
      </c>
      <c r="G24" s="19" t="str">
        <f>План!G69</f>
        <v>условная единица</v>
      </c>
      <c r="H24" s="19">
        <f>План!H69</f>
        <v>1</v>
      </c>
      <c r="I24" s="19" t="str">
        <f>План!I69</f>
        <v>78250855000 </v>
      </c>
      <c r="J24" s="19" t="str">
        <f>План!J69</f>
        <v>Ярославская обл., Яросла-вский район, Некрасовское С.П.</v>
      </c>
      <c r="K24" s="19">
        <f>План!K69</f>
        <v>852466.68</v>
      </c>
      <c r="L24" s="19">
        <f>План!L69</f>
        <v>852466.68</v>
      </c>
      <c r="M24" s="19">
        <f>План!M69</f>
        <v>0</v>
      </c>
      <c r="N24" s="19" t="str">
        <f>План!N69</f>
        <v>сентябрь
2023 г</v>
      </c>
      <c r="O24" s="19" t="str">
        <f>План!O69</f>
        <v>октябрь
2023 г</v>
      </c>
      <c r="P24" s="19" t="str">
        <f>План!P69</f>
        <v>Аукцион в электронной форме участниками которого могут быть только СМСП</v>
      </c>
      <c r="Q24" s="19" t="str">
        <f>План!Q69</f>
        <v>да</v>
      </c>
      <c r="R24" s="19" t="s">
        <v>150</v>
      </c>
    </row>
    <row r="25" spans="1:19" s="94" customFormat="1" ht="62.25" customHeight="1" x14ac:dyDescent="0.25">
      <c r="A25" s="19">
        <v>9</v>
      </c>
      <c r="B25" s="19" t="str">
        <f>План!B70</f>
        <v>19.20.21</v>
      </c>
      <c r="C25" s="19" t="str">
        <f>План!C70</f>
        <v>19.20.21.100
19.20.21.300
47.30.10.000</v>
      </c>
      <c r="D25" s="48" t="str">
        <f>План!D70</f>
        <v xml:space="preserve">Закупка топлива по топливным картам:
- дизтопливо, 
- бензин
</v>
      </c>
      <c r="E25" s="20" t="str">
        <f>План!E70</f>
        <v xml:space="preserve">Закупка топлива через автоматизированные заправочные станции (АЗС) по смарт-картам </v>
      </c>
      <c r="F25" s="19">
        <f>План!F70</f>
        <v>112</v>
      </c>
      <c r="G25" s="19" t="str">
        <f>План!G70</f>
        <v>литр</v>
      </c>
      <c r="H25" s="19">
        <f>План!H70</f>
        <v>37500</v>
      </c>
      <c r="I25" s="19" t="str">
        <f>План!I70</f>
        <v>78250855000 </v>
      </c>
      <c r="J25" s="19" t="str">
        <f>План!J70</f>
        <v>Ярославская обл., Яросла-вский район, Некрасовское С.П.</v>
      </c>
      <c r="K25" s="19">
        <f>План!K70</f>
        <v>1901115</v>
      </c>
      <c r="L25" s="19">
        <f>План!L70</f>
        <v>450000</v>
      </c>
      <c r="M25" s="19">
        <f>План!M70</f>
        <v>1451115</v>
      </c>
      <c r="N25" s="19" t="str">
        <f>План!N70</f>
        <v>сентябрь
2023 г</v>
      </c>
      <c r="O25" s="19" t="str">
        <f>План!O70</f>
        <v>декабрь 2024 г</v>
      </c>
      <c r="P25" s="19" t="str">
        <f>План!P70</f>
        <v>Запрос предложений в электронной форме участниками которого могут быть только СМСП</v>
      </c>
      <c r="Q25" s="19" t="str">
        <f>План!Q70</f>
        <v>да</v>
      </c>
      <c r="R25" s="19" t="s">
        <v>150</v>
      </c>
    </row>
    <row r="26" spans="1:19" s="94" customFormat="1" ht="62.25" customHeight="1" x14ac:dyDescent="0.25">
      <c r="A26" s="19">
        <v>10</v>
      </c>
      <c r="B26" s="19" t="str">
        <f>План!B74</f>
        <v>45.32.1</v>
      </c>
      <c r="C26" s="19" t="str">
        <f>План!C74</f>
        <v>28.29.13</v>
      </c>
      <c r="D26" s="19" t="str">
        <f>План!D74</f>
        <v>Поставка фильтров для автомобилей и дорожной техники</v>
      </c>
      <c r="E26" s="19" t="str">
        <f>План!E74</f>
        <v xml:space="preserve">Срок поставки товара - не более 5 суток с момента подачи заявки. Запчасти должны быть новые без восстановительных работ и ремонта. </v>
      </c>
      <c r="F26" s="19">
        <f>План!F74</f>
        <v>796</v>
      </c>
      <c r="G26" s="19" t="str">
        <f>План!G74</f>
        <v>штука</v>
      </c>
      <c r="H26" s="19">
        <f>План!H74</f>
        <v>800</v>
      </c>
      <c r="I26" s="19" t="str">
        <f>План!I74</f>
        <v>78250855000  </v>
      </c>
      <c r="J26" s="19" t="str">
        <f>План!J74</f>
        <v>Ярославская обл., Яросла-вский район, Некрасовское С.П.</v>
      </c>
      <c r="K26" s="19">
        <f>План!K74</f>
        <v>1174307</v>
      </c>
      <c r="L26" s="19">
        <f>План!L74</f>
        <v>400000</v>
      </c>
      <c r="M26" s="19">
        <f>План!M74</f>
        <v>774307</v>
      </c>
      <c r="N26" s="19" t="str">
        <f>План!N74</f>
        <v>сентябрь
2023 г.</v>
      </c>
      <c r="O26" s="19" t="str">
        <f>План!O74</f>
        <v>декабрь 2024 г.</v>
      </c>
      <c r="P26" s="19" t="str">
        <f>План!P74</f>
        <v>Запрос предложений в электронной форме участниками которого могут быть только СМСП</v>
      </c>
      <c r="Q26" s="19" t="str">
        <f>План!Q74</f>
        <v>да</v>
      </c>
      <c r="R26" s="19" t="s">
        <v>150</v>
      </c>
    </row>
    <row r="27" spans="1:19" s="94" customFormat="1" ht="62.25" customHeight="1" x14ac:dyDescent="0.25">
      <c r="A27" s="19">
        <v>11</v>
      </c>
      <c r="B27" s="19" t="str">
        <f>План!B76</f>
        <v>19.20.21.300</v>
      </c>
      <c r="C27" s="19" t="str">
        <f>План!C76</f>
        <v xml:space="preserve">19.20.21.300
</v>
      </c>
      <c r="D27" s="48" t="str">
        <f>План!D76</f>
        <v>Закупка дизельного топлива с доставкой на полигон ТКО</v>
      </c>
      <c r="E27" s="20" t="str">
        <f>План!E76</f>
        <v xml:space="preserve">Доставка на полигон автоцистерной объемом не более 30 м3, слив в наземный резервуар </v>
      </c>
      <c r="F27" s="19">
        <f>План!F76</f>
        <v>112</v>
      </c>
      <c r="G27" s="19" t="str">
        <f>План!G76</f>
        <v>литр</v>
      </c>
      <c r="H27" s="19">
        <f>План!H76</f>
        <v>250000</v>
      </c>
      <c r="I27" s="19" t="str">
        <f>План!I76</f>
        <v>78250855000 </v>
      </c>
      <c r="J27" s="19" t="str">
        <f>План!J76</f>
        <v>Ярославская обл., Яросла-вский район, Некрасовское С.П.</v>
      </c>
      <c r="K27" s="19">
        <f>План!K76</f>
        <v>13780000</v>
      </c>
      <c r="L27" s="19">
        <f>План!L76</f>
        <v>1060000</v>
      </c>
      <c r="M27" s="19">
        <f>План!M76</f>
        <v>12720000</v>
      </c>
      <c r="N27" s="19" t="str">
        <f>План!N76</f>
        <v>октябрь
2023 г.</v>
      </c>
      <c r="O27" s="19" t="str">
        <f>План!O76</f>
        <v>декабрь
2024 г.</v>
      </c>
      <c r="P27" s="19" t="str">
        <f>План!P76</f>
        <v>Конкурс в электронной форме участниками которого могут быть только СМСП</v>
      </c>
      <c r="Q27" s="19" t="str">
        <f>План!Q76</f>
        <v>да</v>
      </c>
      <c r="R27" s="19" t="s">
        <v>150</v>
      </c>
    </row>
    <row r="28" spans="1:19" x14ac:dyDescent="0.25">
      <c r="A28" s="19"/>
      <c r="B28" s="19"/>
      <c r="C28" s="19"/>
      <c r="D28" s="49" t="s">
        <v>151</v>
      </c>
      <c r="E28" s="19"/>
      <c r="F28" s="19"/>
      <c r="G28" s="19"/>
      <c r="H28" s="19"/>
      <c r="I28" s="19"/>
      <c r="J28" s="19"/>
      <c r="K28" s="104">
        <f>SUM(K17:K27)</f>
        <v>36529973.200000003</v>
      </c>
      <c r="L28" s="104">
        <f t="shared" ref="L28:M28" si="0">SUM(L17:L27)</f>
        <v>14779038.16</v>
      </c>
      <c r="M28" s="104">
        <f t="shared" si="0"/>
        <v>21750935.039999999</v>
      </c>
      <c r="N28" s="19"/>
      <c r="O28" s="19"/>
      <c r="P28" s="19"/>
      <c r="Q28" s="19"/>
      <c r="R28" s="19"/>
    </row>
    <row r="29" spans="1:19" hidden="1" outlineLevel="1" x14ac:dyDescent="0.25">
      <c r="A29" s="100"/>
      <c r="B29" s="101"/>
      <c r="C29" s="101"/>
      <c r="D29" s="102"/>
      <c r="E29" s="101" t="s">
        <v>285</v>
      </c>
      <c r="F29" s="101"/>
      <c r="G29" s="101"/>
      <c r="H29" s="101"/>
      <c r="I29" s="101"/>
      <c r="J29" s="101"/>
      <c r="K29" s="103">
        <f>K23</f>
        <v>1174307</v>
      </c>
      <c r="L29" s="103">
        <f t="shared" ref="L29:M29" si="1">L23</f>
        <v>400000</v>
      </c>
      <c r="M29" s="103">
        <f t="shared" si="1"/>
        <v>774307</v>
      </c>
      <c r="N29" s="100"/>
      <c r="O29" s="100"/>
      <c r="P29" s="100"/>
      <c r="Q29" s="100"/>
      <c r="R29" s="100"/>
    </row>
    <row r="30" spans="1:19" s="1" customFormat="1" ht="33.75" customHeight="1" collapsed="1" x14ac:dyDescent="0.25">
      <c r="A30" s="14"/>
      <c r="B30" s="132" t="s">
        <v>94</v>
      </c>
      <c r="C30" s="132"/>
      <c r="D30" s="132"/>
      <c r="E30" s="132"/>
      <c r="F30" s="148" t="s">
        <v>95</v>
      </c>
      <c r="G30" s="148"/>
      <c r="H30" s="148"/>
      <c r="I30" s="13"/>
      <c r="J30" s="13"/>
      <c r="K30" s="149" t="str">
        <f>План!N80</f>
        <v>31 августа</v>
      </c>
      <c r="L30" s="149"/>
      <c r="M30" s="13" t="s">
        <v>155</v>
      </c>
    </row>
  </sheetData>
  <mergeCells count="133">
    <mergeCell ref="GK7:GZ7"/>
    <mergeCell ref="HQ7:IF7"/>
    <mergeCell ref="HA7:HP7"/>
    <mergeCell ref="P8:Q8"/>
    <mergeCell ref="FE7:FT7"/>
    <mergeCell ref="AG7:AV7"/>
    <mergeCell ref="IG7:IV7"/>
    <mergeCell ref="CC7:CR7"/>
    <mergeCell ref="CS7:DH7"/>
    <mergeCell ref="DI7:DX7"/>
    <mergeCell ref="DY7:EN7"/>
    <mergeCell ref="CS3:DH3"/>
    <mergeCell ref="DI3:DX3"/>
    <mergeCell ref="IG6:IV6"/>
    <mergeCell ref="FE6:FT6"/>
    <mergeCell ref="FU7:GJ7"/>
    <mergeCell ref="F30:H30"/>
    <mergeCell ref="K30:L30"/>
    <mergeCell ref="N11:O11"/>
    <mergeCell ref="BM7:CB7"/>
    <mergeCell ref="EO7:FD7"/>
    <mergeCell ref="R10:R12"/>
    <mergeCell ref="B16:R16"/>
    <mergeCell ref="B14:R14"/>
    <mergeCell ref="P10:P12"/>
    <mergeCell ref="D11:D12"/>
    <mergeCell ref="DY3:EN3"/>
    <mergeCell ref="AW5:BL5"/>
    <mergeCell ref="BM5:CB5"/>
    <mergeCell ref="CS5:DH5"/>
    <mergeCell ref="DI5:DX5"/>
    <mergeCell ref="DI6:DX6"/>
    <mergeCell ref="CS4:DH4"/>
    <mergeCell ref="EO3:FD3"/>
    <mergeCell ref="FU6:GJ6"/>
    <mergeCell ref="P1:Q1"/>
    <mergeCell ref="AG2:AV2"/>
    <mergeCell ref="B30:E30"/>
    <mergeCell ref="L11:M11"/>
    <mergeCell ref="E11:E12"/>
    <mergeCell ref="F11:G11"/>
    <mergeCell ref="D10:K10"/>
    <mergeCell ref="H11:H12"/>
    <mergeCell ref="I11:J11"/>
    <mergeCell ref="K11:K12"/>
    <mergeCell ref="AG1:AV1"/>
    <mergeCell ref="P6:Q6"/>
    <mergeCell ref="AG3:AV3"/>
    <mergeCell ref="A1:O1"/>
    <mergeCell ref="A5:O5"/>
    <mergeCell ref="P4:Q4"/>
    <mergeCell ref="A10:A12"/>
    <mergeCell ref="A4:O4"/>
    <mergeCell ref="P7:Q7"/>
    <mergeCell ref="A7:O8"/>
    <mergeCell ref="B10:B12"/>
    <mergeCell ref="C10:C12"/>
    <mergeCell ref="A2:O2"/>
    <mergeCell ref="A3:O3"/>
    <mergeCell ref="AW1:BL1"/>
    <mergeCell ref="BM1:CB1"/>
    <mergeCell ref="CC1:CR1"/>
    <mergeCell ref="BM4:CB4"/>
    <mergeCell ref="CC4:CR4"/>
    <mergeCell ref="AW3:BL3"/>
    <mergeCell ref="BM3:CB3"/>
    <mergeCell ref="CC3:CR3"/>
    <mergeCell ref="AW2:BL2"/>
    <mergeCell ref="CC2:CR2"/>
    <mergeCell ref="BM2:CB2"/>
    <mergeCell ref="GK2:GZ2"/>
    <mergeCell ref="HA2:HP2"/>
    <mergeCell ref="HQ2:IF2"/>
    <mergeCell ref="IG1:IV1"/>
    <mergeCell ref="HQ1:IF1"/>
    <mergeCell ref="FU2:GJ2"/>
    <mergeCell ref="GK1:GZ1"/>
    <mergeCell ref="IG2:IV2"/>
    <mergeCell ref="CS1:DH1"/>
    <mergeCell ref="DI1:DX1"/>
    <mergeCell ref="FE1:FT1"/>
    <mergeCell ref="FE2:FT2"/>
    <mergeCell ref="DY1:EN1"/>
    <mergeCell ref="EO1:FD1"/>
    <mergeCell ref="DY2:EN2"/>
    <mergeCell ref="CS2:DH2"/>
    <mergeCell ref="DI2:DX2"/>
    <mergeCell ref="EO2:FD2"/>
    <mergeCell ref="IG3:IV3"/>
    <mergeCell ref="HA5:HP5"/>
    <mergeCell ref="HQ5:IF5"/>
    <mergeCell ref="FE3:FT3"/>
    <mergeCell ref="GK3:GZ3"/>
    <mergeCell ref="HA6:HP6"/>
    <mergeCell ref="HQ6:IF6"/>
    <mergeCell ref="HQ3:IF3"/>
    <mergeCell ref="HA3:HP3"/>
    <mergeCell ref="FU3:GJ3"/>
    <mergeCell ref="GK6:GZ6"/>
    <mergeCell ref="IG5:IV5"/>
    <mergeCell ref="IG4:IV4"/>
    <mergeCell ref="FU4:GJ4"/>
    <mergeCell ref="FE5:FT5"/>
    <mergeCell ref="FU5:GJ5"/>
    <mergeCell ref="HA4:HP4"/>
    <mergeCell ref="HQ4:IF4"/>
    <mergeCell ref="GK4:GZ4"/>
    <mergeCell ref="GK5:GZ5"/>
    <mergeCell ref="FE4:FT4"/>
    <mergeCell ref="A6:O6"/>
    <mergeCell ref="AW7:BL7"/>
    <mergeCell ref="Q10:Q11"/>
    <mergeCell ref="CC5:CR5"/>
    <mergeCell ref="HA1:HP1"/>
    <mergeCell ref="P2:Q2"/>
    <mergeCell ref="EO5:FD5"/>
    <mergeCell ref="DY5:EN5"/>
    <mergeCell ref="EO4:FD4"/>
    <mergeCell ref="AG5:AV5"/>
    <mergeCell ref="CC6:CR6"/>
    <mergeCell ref="CS6:DH6"/>
    <mergeCell ref="BM6:CB6"/>
    <mergeCell ref="P5:Q5"/>
    <mergeCell ref="AG4:AV4"/>
    <mergeCell ref="AW4:BL4"/>
    <mergeCell ref="AG6:AV6"/>
    <mergeCell ref="AW6:BL6"/>
    <mergeCell ref="P3:Q3"/>
    <mergeCell ref="EO6:FD6"/>
    <mergeCell ref="DI4:DX4"/>
    <mergeCell ref="DY4:EN4"/>
    <mergeCell ref="DY6:EN6"/>
    <mergeCell ref="FU1:GJ1"/>
  </mergeCells>
  <pageMargins left="0.15748031496062992" right="0.15748031496062992" top="0.55000000000000004" bottom="0.22" header="0.31496062992125984" footer="0.15748031496062992"/>
  <pageSetup paperSize="9" scale="81"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vt:lpstr>
      <vt:lpstr>СМП</vt:lpstr>
      <vt:lpstr>План!Заголовки_для_печати</vt:lpstr>
      <vt:lpstr>СМП!Область_печати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Scovorodceva</cp:lastModifiedBy>
  <cp:lastPrinted>2023-08-31T13:45:10Z</cp:lastPrinted>
  <dcterms:created xsi:type="dcterms:W3CDTF">2016-12-09T06:44:35Z</dcterms:created>
  <dcterms:modified xsi:type="dcterms:W3CDTF">2023-08-31T13:45:38Z</dcterms:modified>
</cp:coreProperties>
</file>